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tabRatio="602" activeTab="0"/>
  </bookViews>
  <sheets>
    <sheet name="Bilans" sheetId="1" r:id="rId1"/>
    <sheet name="Rachunek zysków i strat" sheetId="2" r:id="rId2"/>
    <sheet name="Przepływy" sheetId="3" r:id="rId3"/>
    <sheet name="Dane Uzupełniające" sheetId="4" r:id="rId4"/>
    <sheet name="Wskaźniki" sheetId="5" r:id="rId5"/>
    <sheet name="Ocena wskaźnikowa i rating" sheetId="6" r:id="rId6"/>
    <sheet name="Prognoza - rating" sheetId="7" r:id="rId7"/>
    <sheet name="Dochód rozporządzalny" sheetId="8" r:id="rId8"/>
    <sheet name="Ocena zabezpieczenia" sheetId="9" r:id="rId9"/>
    <sheet name="Ocena inwestycji" sheetId="10" r:id="rId10"/>
  </sheets>
  <definedNames>
    <definedName name="_xlnm.Print_Area" localSheetId="0">'Bilans'!$B$3:$M$54</definedName>
    <definedName name="_xlnm.Print_Area" localSheetId="3">'Dane Uzupełniające'!$B$3:$F$14</definedName>
    <definedName name="_xlnm.Print_Area" localSheetId="7">'Dochód rozporządzalny'!$B$3:$C$16</definedName>
    <definedName name="_xlnm.Print_Area" localSheetId="9">'Ocena inwestycji'!$B$3:$E$18</definedName>
    <definedName name="_xlnm.Print_Area" localSheetId="5">'Ocena wskaźnikowa i rating'!$B$2:$F$56</definedName>
    <definedName name="_xlnm.Print_Area" localSheetId="8">'Ocena zabezpieczenia'!$B$3:$F$47</definedName>
    <definedName name="_xlnm.Print_Area" localSheetId="6">'Prognoza - rating'!$B$2:$F$105</definedName>
    <definedName name="_xlnm.Print_Area" localSheetId="2">'Przepływy'!$B$3:$L$36</definedName>
    <definedName name="_xlnm.Print_Area" localSheetId="1">'Rachunek zysków i strat'!$B$3:$M$36</definedName>
    <definedName name="_xlnm.Print_Area" localSheetId="4">'Wskaźniki'!$B$3:$L$21</definedName>
  </definedNames>
  <calcPr fullCalcOnLoad="1"/>
</workbook>
</file>

<file path=xl/sharedStrings.xml><?xml version="1.0" encoding="utf-8"?>
<sst xmlns="http://schemas.openxmlformats.org/spreadsheetml/2006/main" count="487" uniqueCount="249">
  <si>
    <t>Lp.</t>
  </si>
  <si>
    <t>Wyszczególnienie</t>
  </si>
  <si>
    <t>Nr wiersza</t>
  </si>
  <si>
    <t>Okres poprzedzający T -1</t>
  </si>
  <si>
    <t>Okres bieżący T-0</t>
  </si>
  <si>
    <t>Okres prognozowany T+1</t>
  </si>
  <si>
    <t>Okres prognozowany T+2</t>
  </si>
  <si>
    <t>Okres prognozowany T+3</t>
  </si>
  <si>
    <t>Okres prognozowany T+4</t>
  </si>
  <si>
    <t>Okres prognozowany T+5</t>
  </si>
  <si>
    <t>Okres prognozowany T+6</t>
  </si>
  <si>
    <t>(w tys. zł)</t>
  </si>
  <si>
    <t>Wskaźniki ilościowe</t>
  </si>
  <si>
    <t>ROS</t>
  </si>
  <si>
    <t>Wskaźnik płynności bieżącej</t>
  </si>
  <si>
    <t>CR</t>
  </si>
  <si>
    <t>WPZ</t>
  </si>
  <si>
    <t>WPO</t>
  </si>
  <si>
    <t>wskaźnik</t>
  </si>
  <si>
    <t>Czy brak odsetek od kredytów i pożyczek jest spowodowany brakiem zaciągniętych kredytów? tak/nie</t>
  </si>
  <si>
    <t>Możliwości zbytu</t>
  </si>
  <si>
    <t>Jakość produktu (usługi)</t>
  </si>
  <si>
    <t>Konkurencja</t>
  </si>
  <si>
    <t>Jakość zarządzania działalnością przedsiębiorstwa</t>
  </si>
  <si>
    <t>Kwalifikacje zarządzającego/ych</t>
  </si>
  <si>
    <t>Historia funkcjonowania przedsiębiorcy</t>
  </si>
  <si>
    <t>Rating Klienta</t>
  </si>
  <si>
    <t>Łączna ocena punktowa</t>
  </si>
  <si>
    <t>Klasa ratingowa klienta</t>
  </si>
  <si>
    <t>Jakość współpracy z instytucjami finansowymi i PTE</t>
  </si>
  <si>
    <t>Czynniki jakościowe</t>
  </si>
  <si>
    <t>Czynniki ilościowe</t>
  </si>
  <si>
    <t>Ocena celowości i uwarunkowań rynkowych</t>
  </si>
  <si>
    <t>Ocena wykonalności techniczno-organizacyjnej</t>
  </si>
  <si>
    <t>Ocena wykonalności finansowej</t>
  </si>
  <si>
    <t>Udział własny</t>
  </si>
  <si>
    <t>Zagadnienie podlegające ocenie</t>
  </si>
  <si>
    <t>Ilość przyznanych pkt</t>
  </si>
  <si>
    <t>Podstawa oceny</t>
  </si>
  <si>
    <t>Łączna ilość punktów</t>
  </si>
  <si>
    <t>Jakość przedsięwzięcia inwestycyjnego</t>
  </si>
  <si>
    <t>kwota poręczenia</t>
  </si>
  <si>
    <t>wartość przedmiotu zastawu</t>
  </si>
  <si>
    <t>wartość rzeczy lub prawa obciążonego hipoteką pomniejszona o istniejące obciążenia</t>
  </si>
  <si>
    <t>wartość rzeczy przewłaszczonej</t>
  </si>
  <si>
    <t>kwota zablokowanych środków</t>
  </si>
  <si>
    <t>Rodzaj zabezpieczenia</t>
  </si>
  <si>
    <t>Wartość wyjściowa</t>
  </si>
  <si>
    <t>Współczynnik korygujący</t>
  </si>
  <si>
    <t>Wartość skorygowana</t>
  </si>
  <si>
    <t>Razem</t>
  </si>
  <si>
    <t>Poręczenie na zasadach ogólnych nw. osób/instytucji:</t>
  </si>
  <si>
    <t>1)</t>
  </si>
  <si>
    <t>2)</t>
  </si>
  <si>
    <t>3)</t>
  </si>
  <si>
    <t>4)</t>
  </si>
  <si>
    <t>Poręczenie wekslowe nw. osób/instytucji:</t>
  </si>
  <si>
    <t>Poręczenie na zasadach ogólnych funduszu poręczeniowego:</t>
  </si>
  <si>
    <t>Zastaw lub zastaw rejestrowy na rzeczy:</t>
  </si>
  <si>
    <t>Hipoteka na nieruchomości/prawie:</t>
  </si>
  <si>
    <t>Przeniesienie własności rzeczy ruchomej:</t>
  </si>
  <si>
    <t>Blokada środków na rachunku bankowym:</t>
  </si>
  <si>
    <t>WZ</t>
  </si>
  <si>
    <t>średniomiesięczne dochody netto</t>
  </si>
  <si>
    <t>suma miesięcznych rat kredytów lub pożyczek</t>
  </si>
  <si>
    <t>kwota przyznanego limitu kredytu odnawialnego</t>
  </si>
  <si>
    <t>kwota przyznanych limitów kart kredytowych</t>
  </si>
  <si>
    <t>inne stałe zobowiązania miesięczne (np. alimenty, podatki, wypłacane renty itp.)</t>
  </si>
  <si>
    <t>miesięczny dochód rozporządzalny</t>
  </si>
  <si>
    <t>kwota wolna od zajęcia w postępowaniu egzekucyjnym</t>
  </si>
  <si>
    <t>najwyższa miesięczna rata pożyczki</t>
  </si>
  <si>
    <t>porównanie dochodu rozporządzalnego do raty pożyczki</t>
  </si>
  <si>
    <t>Ocena wskaźnikowa i rating klienta</t>
  </si>
  <si>
    <t>Ocena przedsięwzięcia inwestycyjnego</t>
  </si>
  <si>
    <t>Data:</t>
  </si>
  <si>
    <t>Wskaźnik</t>
  </si>
  <si>
    <t>Wartość wskaźnika</t>
  </si>
  <si>
    <t>Ilość przyznanych punktów</t>
  </si>
  <si>
    <t>Waga</t>
  </si>
  <si>
    <t>Wynik oceny</t>
  </si>
  <si>
    <t>Zewnętrzne warunki funkcjonowania przedsiębiorstwa na rynku</t>
  </si>
  <si>
    <t>Ocena dochodu rozporządzalnego osoby fizycznej udzielającej zabezpieczenia w formie poręczenia</t>
  </si>
  <si>
    <t>Ocena zabezpieczenia</t>
  </si>
  <si>
    <t>Kwota pożyczki:</t>
  </si>
  <si>
    <t>Sporządził: ……………………………………………</t>
  </si>
  <si>
    <t>Data: …………………………………………………..</t>
  </si>
  <si>
    <t>Ocena na okres prognozowany:</t>
  </si>
  <si>
    <t>Łączna ocena punktowa za czynniki ilościowe i jakościowe</t>
  </si>
  <si>
    <t>AKTYWA TRWAŁE (w 02+03+04+05+10)</t>
  </si>
  <si>
    <t xml:space="preserve">Wartości niematerialne i prawne </t>
  </si>
  <si>
    <t xml:space="preserve">Rzeczowe aktywa trwałe </t>
  </si>
  <si>
    <t xml:space="preserve">Należności długoterminowe </t>
  </si>
  <si>
    <t>Inwestycje długoterminowe (w 06+07+08+09)</t>
  </si>
  <si>
    <t>1. Nieruchomości</t>
  </si>
  <si>
    <t>2. Wartości niematerialne i prawne</t>
  </si>
  <si>
    <t xml:space="preserve">3. Długoterminowe aktywa finansowe </t>
  </si>
  <si>
    <t>4. Inne inwestycje długoterminowe</t>
  </si>
  <si>
    <t>Długoterminowe rozliczenia międzyokresowe (w 11+12)</t>
  </si>
  <si>
    <t>1. Aktywa z tytułu odroczonego podatku dochodowego</t>
  </si>
  <si>
    <t>2. Inne rozliczenia międzyokresowe</t>
  </si>
  <si>
    <t>AKTYWA OBROTOWE (w 14+15+21+22)</t>
  </si>
  <si>
    <t xml:space="preserve">Zapasy </t>
  </si>
  <si>
    <t>Należności krótkoterminowe (w 16+19+20)</t>
  </si>
  <si>
    <t xml:space="preserve">1. Z tytułu dostaw i usług, o okresie spłaty (w 17+18): </t>
  </si>
  <si>
    <t>a) do 12 miesięcy</t>
  </si>
  <si>
    <t>b) powyżej 12 miesięcy</t>
  </si>
  <si>
    <t>2. Z tytułu podatków, dotacji, ceł, ubez. społecznych i zdrowotnych oraz innych świadczeń</t>
  </si>
  <si>
    <t>3. Pozostałe</t>
  </si>
  <si>
    <t xml:space="preserve">Inwestycje krótkoterminowe </t>
  </si>
  <si>
    <t>Krótkoterminowe rozliczenia międzyokresowe</t>
  </si>
  <si>
    <t>RAZEM AKTYWA (w 01+13)</t>
  </si>
  <si>
    <t>A.</t>
  </si>
  <si>
    <t>I.</t>
  </si>
  <si>
    <t>II.</t>
  </si>
  <si>
    <t>III.</t>
  </si>
  <si>
    <t>IV.</t>
  </si>
  <si>
    <t>V.</t>
  </si>
  <si>
    <t>B.</t>
  </si>
  <si>
    <t>KAPITAŁ (FUNDUSZ) WŁASNY (w 02 do 10)</t>
  </si>
  <si>
    <t xml:space="preserve">Kapitał (fundusz) podstawowy </t>
  </si>
  <si>
    <t>Należne wpłaty na poczet kapitału podstawowego (wielkość ujemna)</t>
  </si>
  <si>
    <t>Udziały (akcje) własne (wielkość ujemna)</t>
  </si>
  <si>
    <t>Kapitał (fundusz) zapasowy</t>
  </si>
  <si>
    <t>Kapitał (fundusz) z aktualizacji wyceny</t>
  </si>
  <si>
    <t>Pozostałe kapitały (fundusze) rezerwowe</t>
  </si>
  <si>
    <t>Zysk (strata) z lat ubiegłych</t>
  </si>
  <si>
    <t>Zysk (strata) netto</t>
  </si>
  <si>
    <t>Odpisy z zysku netto w ciągu roku obrotowego (wielkość ujemna)</t>
  </si>
  <si>
    <t>ZOBOWIĄZANIA I REZERWY NA ZOBOWIĄZANIA (w 12+13+14+23)</t>
  </si>
  <si>
    <t xml:space="preserve">Rezerwy na zobowiązania </t>
  </si>
  <si>
    <t>Zobowiązania długoterminowe*</t>
  </si>
  <si>
    <t>Zobowiązania krótkoterminowe (w 15+16+17+18+21+22)*</t>
  </si>
  <si>
    <t>1. Kredyty i pożyczki</t>
  </si>
  <si>
    <t>2. Z tytułu emisji dłużnych papierów wartościowych</t>
  </si>
  <si>
    <t>3. Inne zobowiązania finansowe</t>
  </si>
  <si>
    <t>4. Z tytułu dostaw i usług, o okresie wymagalności (w 19+20):</t>
  </si>
  <si>
    <t>5. Pozostałe</t>
  </si>
  <si>
    <t>6. Fundusze specjalne</t>
  </si>
  <si>
    <t xml:space="preserve">Rozliczenia międzyokresowe </t>
  </si>
  <si>
    <t>RAZEM PASYWA (w 01+11)</t>
  </si>
  <si>
    <t>VI.</t>
  </si>
  <si>
    <t>VII.</t>
  </si>
  <si>
    <t>VIII.</t>
  </si>
  <si>
    <t>IX.</t>
  </si>
  <si>
    <t>Bilans</t>
  </si>
  <si>
    <t>Rachunek zysków i strat</t>
  </si>
  <si>
    <t>1. Przychody netto ze sprzedaży produktów</t>
  </si>
  <si>
    <t>2. Zmiana stanu produktów; zwiększenie (+), zmniejszenie (-)</t>
  </si>
  <si>
    <t>3. Koszt wytworzenia produktów na własne potrzeby jednostki</t>
  </si>
  <si>
    <t>4. Przychody netto ze sprzedaży towarów i materiałów</t>
  </si>
  <si>
    <t>KOSZTY DZIAŁALNOŚCI OPERACYJNEJ (w 07 do 13)</t>
  </si>
  <si>
    <t>1. Amortyzacja</t>
  </si>
  <si>
    <t>2. Zużycie materiałów i energii</t>
  </si>
  <si>
    <t>3. Usługi obce</t>
  </si>
  <si>
    <t>4. Podatki i opłaty</t>
  </si>
  <si>
    <t>5. Wynagrodzenie</t>
  </si>
  <si>
    <t>6. Ubezpieczenia społeczne i inne świadczenia</t>
  </si>
  <si>
    <t>7. Pozostałe koszty rodzajowe</t>
  </si>
  <si>
    <t>8. Wartość sprzedanych towarów i materiałów</t>
  </si>
  <si>
    <t>C.</t>
  </si>
  <si>
    <t>ZYSK (STRATA) ZE SPRZEDAŻY (w 01-06)</t>
  </si>
  <si>
    <t>1. Pozostałe przychody operacyjne</t>
  </si>
  <si>
    <t xml:space="preserve">2. Pozostałe koszty operacyjne </t>
  </si>
  <si>
    <t>D.</t>
  </si>
  <si>
    <t>ZYSK (STRATA) Z DZIAŁALNOŚCI OPERACYJNEJ (w 15+16-17)</t>
  </si>
  <si>
    <t>E.</t>
  </si>
  <si>
    <t>Przychody finansowe (w 20+21)</t>
  </si>
  <si>
    <t xml:space="preserve">1. Odsetki </t>
  </si>
  <si>
    <t>2. Pozostałe</t>
  </si>
  <si>
    <t>Koszty finansowe (w 23+24)</t>
  </si>
  <si>
    <t>G.</t>
  </si>
  <si>
    <t>ZYSK (STRATA) Z DZIAŁALNOŚCI GOSPODARCZEJ (w 18+19-22)</t>
  </si>
  <si>
    <t xml:space="preserve">1. Wynik zdarzeń nadzwyczajnych </t>
  </si>
  <si>
    <t>H.</t>
  </si>
  <si>
    <t>ZYSK (STRATA) BRUTTO (w 25+26)</t>
  </si>
  <si>
    <t>1. Podatek dochodowy i inne obowiązkowe obciążenia*</t>
  </si>
  <si>
    <t>ZYSK (STRATA) NETTO (w 27-28)</t>
  </si>
  <si>
    <t>PRZYCHODY NETTO ZE SPRZEDAŻY I ZRÓWNANE Z NIMI (w 02+03+04+05)</t>
  </si>
  <si>
    <t>PRZEPŁYWY Z DZIAŁALNOŚCI OPERACYJNEJ (w 02+03)</t>
  </si>
  <si>
    <t>Wynik finansowy netto (zysk/strata)</t>
  </si>
  <si>
    <t>Korekty o pozycje: (w 04 do 13)</t>
  </si>
  <si>
    <t>2. Zyski (straty) z tytułu różnic kursowych</t>
  </si>
  <si>
    <t>3. Odsetki i udziały w zyskach (dywidendy)</t>
  </si>
  <si>
    <t>4. Zysk (strata) z działalności inwestycyjnej</t>
  </si>
  <si>
    <t>5.Zmiana stanu rezerw</t>
  </si>
  <si>
    <t>6. Zmiana stanu zapasów</t>
  </si>
  <si>
    <t xml:space="preserve">7. Zmiana stanu należności </t>
  </si>
  <si>
    <t>8. Zmiana stanu zobowiązań  krótkoterminowych, z wyjątkiem pożyczek i kredytów</t>
  </si>
  <si>
    <t>9. Zmiana stanu rozliczeń międzyokresowych.</t>
  </si>
  <si>
    <t>10. Inne korekty</t>
  </si>
  <si>
    <t>PRZEPŁYW Z DZIAŁALNOŚCI INWESTYCYJNEJ (w 15-16+17)</t>
  </si>
  <si>
    <t>Nabycie składników aktywów trwałych</t>
  </si>
  <si>
    <t>Sprzedaż składników aktywów trwałych</t>
  </si>
  <si>
    <t>Pozostałe pozycje</t>
  </si>
  <si>
    <t>Wpływy netto lub wydatki związane z wydaniem lub odkupieniem udziałów, emisją lub nabyciem akcji własnych i innych instrumentów kapitałowych oraz dopłat do kapitału</t>
  </si>
  <si>
    <t>II</t>
  </si>
  <si>
    <t>Dywidendy i pozostałe wypłaty na rzecz właścicieli</t>
  </si>
  <si>
    <t xml:space="preserve">Zaciągnięcie lub spłata kredytów i pożyczek </t>
  </si>
  <si>
    <t>- w tym zaciągnięcie/spłata wnioskowanej transakcji</t>
  </si>
  <si>
    <t>Emisja lub wykup dłużnych papierów wartościowych</t>
  </si>
  <si>
    <t>Płatności zobowiązań z tyt. umów leasingu finansowego</t>
  </si>
  <si>
    <t>Zapłacone odsetki</t>
  </si>
  <si>
    <t>ZMIANA STANU ŚRODKÓW PIENIĘŻNYCH (W 01+14+18)</t>
  </si>
  <si>
    <t>ŚRODKI PIENIĘŻNE NA POCZĄTEK OKRESU</t>
  </si>
  <si>
    <t>F.</t>
  </si>
  <si>
    <t>ŚRODKI PIENIĘŻNE NA KONIEC OKRESU** ( W 28 + 29)</t>
  </si>
  <si>
    <t>C. PRZEPŁYWY Z DZIAŁALNOŚCI FINANSOWEJ (w 19 do 26)</t>
  </si>
  <si>
    <t>Dane uzupełniające do bilansu</t>
  </si>
  <si>
    <t>1.</t>
  </si>
  <si>
    <t>Zobowiązania przeterminowane, w tym:</t>
  </si>
  <si>
    <t>- z tytułu kredytów i pożyczek</t>
  </si>
  <si>
    <t>- z tytułu dostaw i usług</t>
  </si>
  <si>
    <t>- z tytułu podatków, ceł i ubezpieczeń społecznych</t>
  </si>
  <si>
    <t>2.</t>
  </si>
  <si>
    <t>Należności przeterminowane</t>
  </si>
  <si>
    <t>3.</t>
  </si>
  <si>
    <t>Zapasy nie wykazujące ruchu</t>
  </si>
  <si>
    <t>4.</t>
  </si>
  <si>
    <t>Zobowiązania pozabilansowe</t>
  </si>
  <si>
    <t>Wsakźnik rentowności sprzedaży netto</t>
  </si>
  <si>
    <t>Wskaźnik rentowności kapitału własnego</t>
  </si>
  <si>
    <t>Wskaźnik pokrycia zobowiązań bieżących</t>
  </si>
  <si>
    <t>Wskaźnik płynności szybki</t>
  </si>
  <si>
    <t>Wskaźnik rotacji należności w dniach</t>
  </si>
  <si>
    <t>Wskaźnik rotacji zapasów w dniach</t>
  </si>
  <si>
    <t>Wskaźnik rotacji zobowiązań w dniach</t>
  </si>
  <si>
    <t>Wskaźnik zadłużenia aktywów</t>
  </si>
  <si>
    <t>Wskaźnik pokrycia majątku trwałego kapitałem stałym</t>
  </si>
  <si>
    <t xml:space="preserve">Wskaźnik pokrycia odsetek </t>
  </si>
  <si>
    <t>ROE</t>
  </si>
  <si>
    <t>QR</t>
  </si>
  <si>
    <t>WRND</t>
  </si>
  <si>
    <t>WRZD</t>
  </si>
  <si>
    <t>WRZbD</t>
  </si>
  <si>
    <t>WZA</t>
  </si>
  <si>
    <t>WPMK</t>
  </si>
  <si>
    <t>Okres poprzedzający T -2</t>
  </si>
  <si>
    <t>Okres poprzedzający T-1</t>
  </si>
  <si>
    <t>Długość okresu bieżącego T-0 w dniach:</t>
  </si>
  <si>
    <t>Czy ze względu na specyfikę prowadzonej działalności przedsiębiorca nie posiada należności z tytułu dostaw i usług? tak/nie</t>
  </si>
  <si>
    <t>Czy ze względu na specyfikę prowadzonej działalności przedsiębiorca nie posiada zapasów? tak/nie</t>
  </si>
  <si>
    <t>Czy ze względu na specyfikę prowadzonej działalności przedsiębiorca nie wykazuje zobowiązań z tytułu dostaw i usług? tak/nie</t>
  </si>
  <si>
    <t>Czy strata w trakcie roku obrotowego jest spowodowana specyfiką prowadzonej działalności (np. sezonowość)? tak/nie</t>
  </si>
  <si>
    <t>Powiązania z dostawcami</t>
  </si>
  <si>
    <t>Powiązania z odbiorcami</t>
  </si>
  <si>
    <t>Powiązania kapitałowe/finansowe/osobowe</t>
  </si>
  <si>
    <t>Poziom nowoczesności i technologii</t>
  </si>
  <si>
    <t>Rachunek przepływów pieniężnych</t>
  </si>
  <si>
    <t>Poziom zabezpieczeń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</si>
</sst>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0.0%"/>
    <numFmt numFmtId="166" formatCode="#,##0.00\ &quot;zł&quot;"/>
    <numFmt numFmtId="167" formatCode="#,##0.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6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u val="single"/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8.5"/>
      <color indexed="8"/>
      <name val="Calibri"/>
      <family val="2"/>
    </font>
    <font>
      <sz val="8.5"/>
      <name val="Calibri"/>
      <family val="2"/>
    </font>
    <font>
      <b/>
      <sz val="8.5"/>
      <color indexed="8"/>
      <name val="Calibri"/>
      <family val="2"/>
    </font>
    <font>
      <b/>
      <sz val="8.5"/>
      <name val="Calibri"/>
      <family val="2"/>
    </font>
    <font>
      <b/>
      <sz val="8.5"/>
      <color indexed="8"/>
      <name val="Czcionka tekstu podstawowego"/>
      <family val="0"/>
    </font>
    <font>
      <sz val="9"/>
      <color indexed="8"/>
      <name val="Czcionka tekstu podstawowego"/>
      <family val="2"/>
    </font>
    <font>
      <i/>
      <sz val="8.5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10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b/>
      <sz val="6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u val="single"/>
      <sz val="11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sz val="8.5"/>
      <color theme="1"/>
      <name val="Calibri"/>
      <family val="2"/>
    </font>
    <font>
      <b/>
      <sz val="8.5"/>
      <color theme="1"/>
      <name val="Calibri"/>
      <family val="2"/>
    </font>
    <font>
      <b/>
      <sz val="8.5"/>
      <color theme="1"/>
      <name val="Czcionka tekstu podstawowego"/>
      <family val="0"/>
    </font>
    <font>
      <sz val="9"/>
      <color theme="1"/>
      <name val="Czcionka tekstu podstawowego"/>
      <family val="2"/>
    </font>
    <font>
      <i/>
      <sz val="8.5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rgb="FFFF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medium"/>
    </border>
    <border>
      <left style="medium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hair"/>
      <bottom style="medium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53" fillId="0" borderId="10" xfId="0" applyNumberFormat="1" applyFont="1" applyFill="1" applyBorder="1" applyAlignment="1" applyProtection="1">
      <alignment horizontal="right" vertical="center"/>
      <protection/>
    </xf>
    <xf numFmtId="164" fontId="53" fillId="0" borderId="11" xfId="0" applyNumberFormat="1" applyFont="1" applyFill="1" applyBorder="1" applyAlignment="1" applyProtection="1">
      <alignment horizontal="right" vertical="center"/>
      <protection/>
    </xf>
    <xf numFmtId="165" fontId="2" fillId="0" borderId="12" xfId="0" applyNumberFormat="1" applyFont="1" applyFill="1" applyBorder="1" applyAlignment="1" applyProtection="1">
      <alignment horizontal="right" vertical="center"/>
      <protection/>
    </xf>
    <xf numFmtId="165" fontId="2" fillId="0" borderId="13" xfId="0" applyNumberFormat="1" applyFont="1" applyFill="1" applyBorder="1" applyAlignment="1" applyProtection="1">
      <alignment horizontal="right" vertical="center"/>
      <protection/>
    </xf>
    <xf numFmtId="167" fontId="2" fillId="0" borderId="14" xfId="0" applyNumberFormat="1" applyFont="1" applyFill="1" applyBorder="1" applyAlignment="1" applyProtection="1">
      <alignment horizontal="right" vertical="center"/>
      <protection/>
    </xf>
    <xf numFmtId="167" fontId="2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vertical="center" wrapText="1"/>
      <protection/>
    </xf>
    <xf numFmtId="0" fontId="54" fillId="0" borderId="15" xfId="0" applyFont="1" applyBorder="1" applyAlignment="1" applyProtection="1">
      <alignment vertical="center" wrapText="1"/>
      <protection/>
    </xf>
    <xf numFmtId="0" fontId="54" fillId="0" borderId="17" xfId="0" applyFont="1" applyBorder="1" applyAlignment="1" applyProtection="1">
      <alignment vertical="center" wrapText="1"/>
      <protection/>
    </xf>
    <xf numFmtId="0" fontId="54" fillId="0" borderId="18" xfId="0" applyFont="1" applyBorder="1" applyAlignment="1" applyProtection="1">
      <alignment vertical="center" wrapText="1"/>
      <protection/>
    </xf>
    <xf numFmtId="0" fontId="54" fillId="0" borderId="19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6" fillId="0" borderId="21" xfId="0" applyFont="1" applyBorder="1" applyAlignment="1" applyProtection="1">
      <alignment horizontal="center" vertical="center" wrapText="1"/>
      <protection/>
    </xf>
    <xf numFmtId="0" fontId="57" fillId="0" borderId="21" xfId="0" applyFont="1" applyBorder="1" applyAlignment="1" applyProtection="1">
      <alignment horizontal="center" vertical="center" wrapText="1"/>
      <protection/>
    </xf>
    <xf numFmtId="0" fontId="57" fillId="0" borderId="22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1" fontId="48" fillId="0" borderId="12" xfId="0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56" fillId="0" borderId="24" xfId="0" applyFont="1" applyBorder="1" applyAlignment="1" applyProtection="1">
      <alignment horizontal="center" vertical="center" wrapText="1"/>
      <protection/>
    </xf>
    <xf numFmtId="0" fontId="57" fillId="0" borderId="24" xfId="0" applyFont="1" applyBorder="1" applyAlignment="1" applyProtection="1">
      <alignment horizontal="center" vertical="center" wrapText="1"/>
      <protection/>
    </xf>
    <xf numFmtId="0" fontId="57" fillId="0" borderId="25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58" fillId="0" borderId="10" xfId="0" applyFont="1" applyBorder="1" applyAlignment="1" applyProtection="1">
      <alignment horizontal="right" vertical="center" wrapText="1"/>
      <protection/>
    </xf>
    <xf numFmtId="1" fontId="48" fillId="0" borderId="14" xfId="0" applyNumberFormat="1" applyFont="1" applyBorder="1" applyAlignment="1" applyProtection="1">
      <alignment horizontal="center" vertical="center"/>
      <protection/>
    </xf>
    <xf numFmtId="0" fontId="0" fillId="10" borderId="27" xfId="0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vertical="center"/>
      <protection/>
    </xf>
    <xf numFmtId="0" fontId="58" fillId="0" borderId="29" xfId="0" applyFont="1" applyBorder="1" applyAlignment="1" applyProtection="1">
      <alignment horizontal="center" vertical="center" wrapText="1"/>
      <protection/>
    </xf>
    <xf numFmtId="0" fontId="58" fillId="0" borderId="30" xfId="0" applyFont="1" applyBorder="1" applyAlignment="1" applyProtection="1">
      <alignment horizontal="center" vertical="center" wrapText="1"/>
      <protection/>
    </xf>
    <xf numFmtId="0" fontId="58" fillId="0" borderId="20" xfId="0" applyFont="1" applyBorder="1" applyAlignment="1" applyProtection="1">
      <alignment horizontal="center" vertical="center" wrapText="1"/>
      <protection/>
    </xf>
    <xf numFmtId="9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4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4" fontId="0" fillId="0" borderId="31" xfId="0" applyNumberForma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/>
      <protection/>
    </xf>
    <xf numFmtId="0" fontId="48" fillId="0" borderId="29" xfId="0" applyFont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166" fontId="0" fillId="10" borderId="27" xfId="0" applyNumberFormat="1" applyFill="1" applyBorder="1" applyAlignment="1" applyProtection="1">
      <alignment/>
      <protection locked="0"/>
    </xf>
    <xf numFmtId="0" fontId="0" fillId="10" borderId="33" xfId="0" applyFill="1" applyBorder="1" applyAlignment="1" applyProtection="1">
      <alignment vertical="center" wrapText="1"/>
      <protection locked="0"/>
    </xf>
    <xf numFmtId="166" fontId="0" fillId="10" borderId="34" xfId="0" applyNumberFormat="1" applyFill="1" applyBorder="1" applyAlignment="1" applyProtection="1">
      <alignment vertical="center" wrapText="1"/>
      <protection locked="0"/>
    </xf>
    <xf numFmtId="0" fontId="0" fillId="10" borderId="23" xfId="0" applyFill="1" applyBorder="1" applyAlignment="1" applyProtection="1">
      <alignment vertical="center" wrapText="1"/>
      <protection locked="0"/>
    </xf>
    <xf numFmtId="166" fontId="0" fillId="10" borderId="14" xfId="0" applyNumberFormat="1" applyFill="1" applyBorder="1" applyAlignment="1" applyProtection="1">
      <alignment vertical="center" wrapText="1"/>
      <protection locked="0"/>
    </xf>
    <xf numFmtId="0" fontId="0" fillId="10" borderId="35" xfId="0" applyFill="1" applyBorder="1" applyAlignment="1" applyProtection="1">
      <alignment vertical="center" wrapText="1"/>
      <protection locked="0"/>
    </xf>
    <xf numFmtId="166" fontId="0" fillId="10" borderId="36" xfId="0" applyNumberFormat="1" applyFill="1" applyBorder="1" applyAlignment="1" applyProtection="1">
      <alignment vertical="center" wrapText="1"/>
      <protection locked="0"/>
    </xf>
    <xf numFmtId="0" fontId="48" fillId="0" borderId="29" xfId="0" applyFont="1" applyBorder="1" applyAlignment="1" applyProtection="1">
      <alignment horizontal="center" vertical="center" wrapText="1"/>
      <protection/>
    </xf>
    <xf numFmtId="0" fontId="48" fillId="0" borderId="30" xfId="0" applyFont="1" applyBorder="1" applyAlignment="1" applyProtection="1">
      <alignment horizontal="center" vertical="center" wrapText="1"/>
      <protection/>
    </xf>
    <xf numFmtId="0" fontId="57" fillId="0" borderId="30" xfId="0" applyFont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vertical="center" wrapText="1"/>
      <protection/>
    </xf>
    <xf numFmtId="0" fontId="53" fillId="0" borderId="24" xfId="0" applyFont="1" applyBorder="1" applyAlignment="1" applyProtection="1">
      <alignment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166" fontId="0" fillId="0" borderId="34" xfId="0" applyNumberFormat="1" applyBorder="1" applyAlignment="1" applyProtection="1">
      <alignment vertical="center" wrapText="1"/>
      <protection/>
    </xf>
    <xf numFmtId="9" fontId="0" fillId="0" borderId="38" xfId="0" applyNumberForma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6" fontId="0" fillId="0" borderId="14" xfId="0" applyNumberFormat="1" applyBorder="1" applyAlignment="1" applyProtection="1">
      <alignment vertical="center" wrapText="1"/>
      <protection/>
    </xf>
    <xf numFmtId="9" fontId="0" fillId="0" borderId="15" xfId="0" applyNumberFormat="1" applyBorder="1" applyAlignment="1" applyProtection="1">
      <alignment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166" fontId="0" fillId="0" borderId="36" xfId="0" applyNumberFormat="1" applyBorder="1" applyAlignment="1" applyProtection="1">
      <alignment vertical="center" wrapText="1"/>
      <protection/>
    </xf>
    <xf numFmtId="9" fontId="0" fillId="0" borderId="17" xfId="0" applyNumberForma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53" fillId="0" borderId="40" xfId="0" applyFont="1" applyBorder="1" applyAlignment="1" applyProtection="1">
      <alignment vertical="center" wrapText="1"/>
      <protection/>
    </xf>
    <xf numFmtId="0" fontId="48" fillId="0" borderId="41" xfId="0" applyFont="1" applyBorder="1" applyAlignment="1" applyProtection="1">
      <alignment vertical="center" wrapText="1"/>
      <protection/>
    </xf>
    <xf numFmtId="166" fontId="48" fillId="0" borderId="42" xfId="0" applyNumberFormat="1" applyFont="1" applyBorder="1" applyAlignment="1" applyProtection="1">
      <alignment vertical="center" wrapText="1"/>
      <protection/>
    </xf>
    <xf numFmtId="0" fontId="48" fillId="0" borderId="42" xfId="0" applyFont="1" applyFill="1" applyBorder="1" applyAlignment="1" applyProtection="1">
      <alignment vertical="center" wrapText="1"/>
      <protection/>
    </xf>
    <xf numFmtId="9" fontId="48" fillId="0" borderId="43" xfId="0" applyNumberFormat="1" applyFont="1" applyBorder="1" applyAlignment="1" applyProtection="1">
      <alignment vertical="center" wrapText="1"/>
      <protection/>
    </xf>
    <xf numFmtId="0" fontId="54" fillId="10" borderId="12" xfId="0" applyFont="1" applyFill="1" applyBorder="1" applyAlignment="1" applyProtection="1">
      <alignment horizontal="center" vertical="center"/>
      <protection locked="0"/>
    </xf>
    <xf numFmtId="0" fontId="54" fillId="10" borderId="14" xfId="0" applyFont="1" applyFill="1" applyBorder="1" applyAlignment="1" applyProtection="1">
      <alignment horizontal="center" vertical="center"/>
      <protection locked="0"/>
    </xf>
    <xf numFmtId="0" fontId="54" fillId="10" borderId="36" xfId="0" applyFont="1" applyFill="1" applyBorder="1" applyAlignment="1" applyProtection="1">
      <alignment horizontal="center" vertical="center"/>
      <protection locked="0"/>
    </xf>
    <xf numFmtId="9" fontId="54" fillId="10" borderId="16" xfId="0" applyNumberFormat="1" applyFont="1" applyFill="1" applyBorder="1" applyAlignment="1" applyProtection="1">
      <alignment horizontal="center" vertical="center"/>
      <protection locked="0"/>
    </xf>
    <xf numFmtId="0" fontId="58" fillId="0" borderId="20" xfId="0" applyFont="1" applyBorder="1" applyAlignment="1" applyProtection="1">
      <alignment vertical="center" wrapText="1"/>
      <protection/>
    </xf>
    <xf numFmtId="0" fontId="54" fillId="0" borderId="44" xfId="0" applyFont="1" applyBorder="1" applyAlignment="1" applyProtection="1">
      <alignment vertical="center"/>
      <protection/>
    </xf>
    <xf numFmtId="0" fontId="54" fillId="0" borderId="45" xfId="0" applyFont="1" applyBorder="1" applyAlignment="1" applyProtection="1">
      <alignment vertical="center"/>
      <protection/>
    </xf>
    <xf numFmtId="9" fontId="54" fillId="0" borderId="45" xfId="0" applyNumberFormat="1" applyFont="1" applyFill="1" applyBorder="1" applyAlignment="1" applyProtection="1">
      <alignment horizontal="center" vertical="center"/>
      <protection/>
    </xf>
    <xf numFmtId="0" fontId="54" fillId="0" borderId="45" xfId="0" applyFont="1" applyFill="1" applyBorder="1" applyAlignment="1" applyProtection="1">
      <alignment horizontal="center" vertical="center"/>
      <protection/>
    </xf>
    <xf numFmtId="0" fontId="54" fillId="0" borderId="45" xfId="0" applyFont="1" applyBorder="1" applyAlignment="1" applyProtection="1">
      <alignment vertical="center" wrapText="1"/>
      <protection/>
    </xf>
    <xf numFmtId="0" fontId="54" fillId="0" borderId="46" xfId="0" applyFont="1" applyBorder="1" applyAlignment="1" applyProtection="1">
      <alignment vertical="center"/>
      <protection/>
    </xf>
    <xf numFmtId="9" fontId="54" fillId="0" borderId="46" xfId="0" applyNumberFormat="1" applyFont="1" applyFill="1" applyBorder="1" applyAlignment="1" applyProtection="1">
      <alignment horizontal="center" vertical="center"/>
      <protection/>
    </xf>
    <xf numFmtId="0" fontId="54" fillId="0" borderId="46" xfId="0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 wrapText="1"/>
      <protection/>
    </xf>
    <xf numFmtId="0" fontId="54" fillId="0" borderId="47" xfId="0" applyFont="1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166" fontId="0" fillId="10" borderId="13" xfId="0" applyNumberForma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 wrapText="1"/>
      <protection/>
    </xf>
    <xf numFmtId="166" fontId="0" fillId="10" borderId="15" xfId="0" applyNumberFormat="1" applyFill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 wrapText="1"/>
      <protection/>
    </xf>
    <xf numFmtId="166" fontId="0" fillId="10" borderId="49" xfId="0" applyNumberFormat="1" applyFill="1" applyBorder="1" applyAlignment="1" applyProtection="1">
      <alignment vertical="center"/>
      <protection locked="0"/>
    </xf>
    <xf numFmtId="0" fontId="48" fillId="0" borderId="29" xfId="0" applyFont="1" applyBorder="1" applyAlignment="1" applyProtection="1">
      <alignment vertical="center" wrapText="1"/>
      <protection/>
    </xf>
    <xf numFmtId="166" fontId="48" fillId="0" borderId="20" xfId="0" applyNumberFormat="1" applyFont="1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 wrapText="1"/>
      <protection/>
    </xf>
    <xf numFmtId="166" fontId="0" fillId="10" borderId="51" xfId="0" applyNumberFormat="1" applyFill="1" applyBorder="1" applyAlignment="1" applyProtection="1">
      <alignment vertical="center"/>
      <protection locked="0"/>
    </xf>
    <xf numFmtId="0" fontId="61" fillId="0" borderId="0" xfId="0" applyFont="1" applyAlignment="1" applyProtection="1">
      <alignment/>
      <protection/>
    </xf>
    <xf numFmtId="164" fontId="61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" fontId="62" fillId="0" borderId="12" xfId="0" applyNumberFormat="1" applyFont="1" applyBorder="1" applyAlignment="1" applyProtection="1">
      <alignment horizontal="center" vertical="center"/>
      <protection/>
    </xf>
    <xf numFmtId="1" fontId="62" fillId="0" borderId="14" xfId="0" applyNumberFormat="1" applyFont="1" applyBorder="1" applyAlignment="1" applyProtection="1">
      <alignment horizontal="center" vertical="center"/>
      <protection/>
    </xf>
    <xf numFmtId="4" fontId="14" fillId="10" borderId="14" xfId="0" applyNumberFormat="1" applyFont="1" applyFill="1" applyBorder="1" applyAlignment="1" applyProtection="1">
      <alignment horizontal="right" vertical="center"/>
      <protection locked="0"/>
    </xf>
    <xf numFmtId="4" fontId="14" fillId="10" borderId="15" xfId="0" applyNumberFormat="1" applyFont="1" applyFill="1" applyBorder="1" applyAlignment="1" applyProtection="1">
      <alignment horizontal="right" vertical="center"/>
      <protection locked="0"/>
    </xf>
    <xf numFmtId="1" fontId="62" fillId="0" borderId="52" xfId="0" applyNumberFormat="1" applyFont="1" applyBorder="1" applyAlignment="1" applyProtection="1">
      <alignment horizontal="center" vertical="center"/>
      <protection/>
    </xf>
    <xf numFmtId="1" fontId="62" fillId="0" borderId="53" xfId="0" applyNumberFormat="1" applyFont="1" applyBorder="1" applyAlignment="1" applyProtection="1">
      <alignment horizontal="center" vertical="center"/>
      <protection/>
    </xf>
    <xf numFmtId="4" fontId="14" fillId="10" borderId="53" xfId="0" applyNumberFormat="1" applyFont="1" applyFill="1" applyBorder="1" applyAlignment="1" applyProtection="1">
      <alignment horizontal="right" vertical="center"/>
      <protection locked="0"/>
    </xf>
    <xf numFmtId="4" fontId="14" fillId="10" borderId="51" xfId="0" applyNumberFormat="1" applyFont="1" applyFill="1" applyBorder="1" applyAlignment="1" applyProtection="1">
      <alignment horizontal="right" vertical="center"/>
      <protection locked="0"/>
    </xf>
    <xf numFmtId="1" fontId="62" fillId="0" borderId="54" xfId="0" applyNumberFormat="1" applyFont="1" applyBorder="1" applyAlignment="1" applyProtection="1">
      <alignment horizontal="center" vertical="center"/>
      <protection/>
    </xf>
    <xf numFmtId="4" fontId="14" fillId="10" borderId="54" xfId="0" applyNumberFormat="1" applyFont="1" applyFill="1" applyBorder="1" applyAlignment="1" applyProtection="1">
      <alignment horizontal="right" vertical="center"/>
      <protection locked="0"/>
    </xf>
    <xf numFmtId="4" fontId="14" fillId="10" borderId="55" xfId="0" applyNumberFormat="1" applyFont="1" applyFill="1" applyBorder="1" applyAlignment="1" applyProtection="1">
      <alignment horizontal="right" vertical="center"/>
      <protection locked="0"/>
    </xf>
    <xf numFmtId="1" fontId="63" fillId="0" borderId="31" xfId="0" applyNumberFormat="1" applyFont="1" applyBorder="1" applyAlignment="1" applyProtection="1">
      <alignment horizontal="center" vertical="center"/>
      <protection/>
    </xf>
    <xf numFmtId="4" fontId="62" fillId="10" borderId="14" xfId="0" applyNumberFormat="1" applyFont="1" applyFill="1" applyBorder="1" applyAlignment="1" applyProtection="1">
      <alignment/>
      <protection locked="0"/>
    </xf>
    <xf numFmtId="4" fontId="62" fillId="10" borderId="15" xfId="0" applyNumberFormat="1" applyFont="1" applyFill="1" applyBorder="1" applyAlignment="1" applyProtection="1">
      <alignment/>
      <protection locked="0"/>
    </xf>
    <xf numFmtId="164" fontId="62" fillId="10" borderId="10" xfId="0" applyNumberFormat="1" applyFont="1" applyFill="1" applyBorder="1" applyAlignment="1" applyProtection="1">
      <alignment horizontal="center" vertical="center"/>
      <protection locked="0"/>
    </xf>
    <xf numFmtId="164" fontId="62" fillId="10" borderId="11" xfId="0" applyNumberFormat="1" applyFont="1" applyFill="1" applyBorder="1" applyAlignment="1" applyProtection="1">
      <alignment horizontal="center" vertical="center"/>
      <protection locked="0"/>
    </xf>
    <xf numFmtId="164" fontId="63" fillId="0" borderId="10" xfId="0" applyNumberFormat="1" applyFont="1" applyFill="1" applyBorder="1" applyAlignment="1" applyProtection="1">
      <alignment horizontal="center" vertical="center"/>
      <protection/>
    </xf>
    <xf numFmtId="164" fontId="63" fillId="0" borderId="11" xfId="0" applyNumberFormat="1" applyFont="1" applyFill="1" applyBorder="1" applyAlignment="1" applyProtection="1">
      <alignment horizontal="center" vertical="center"/>
      <protection/>
    </xf>
    <xf numFmtId="4" fontId="16" fillId="0" borderId="12" xfId="0" applyNumberFormat="1" applyFont="1" applyFill="1" applyBorder="1" applyAlignment="1" applyProtection="1">
      <alignment horizontal="right" vertical="center"/>
      <protection/>
    </xf>
    <xf numFmtId="4" fontId="16" fillId="0" borderId="13" xfId="0" applyNumberFormat="1" applyFont="1" applyFill="1" applyBorder="1" applyAlignment="1" applyProtection="1">
      <alignment horizontal="right" vertical="center"/>
      <protection/>
    </xf>
    <xf numFmtId="4" fontId="14" fillId="0" borderId="14" xfId="0" applyNumberFormat="1" applyFont="1" applyFill="1" applyBorder="1" applyAlignment="1" applyProtection="1">
      <alignment horizontal="right" vertical="center"/>
      <protection/>
    </xf>
    <xf numFmtId="4" fontId="14" fillId="0" borderId="15" xfId="0" applyNumberFormat="1" applyFont="1" applyFill="1" applyBorder="1" applyAlignment="1" applyProtection="1">
      <alignment horizontal="right" vertical="center"/>
      <protection/>
    </xf>
    <xf numFmtId="4" fontId="14" fillId="0" borderId="12" xfId="0" applyNumberFormat="1" applyFont="1" applyFill="1" applyBorder="1" applyAlignment="1" applyProtection="1">
      <alignment horizontal="right" vertical="center"/>
      <protection/>
    </xf>
    <xf numFmtId="4" fontId="14" fillId="0" borderId="13" xfId="0" applyNumberFormat="1" applyFont="1" applyFill="1" applyBorder="1" applyAlignment="1" applyProtection="1">
      <alignment horizontal="right" vertical="center"/>
      <protection/>
    </xf>
    <xf numFmtId="4" fontId="14" fillId="10" borderId="24" xfId="0" applyNumberFormat="1" applyFont="1" applyFill="1" applyBorder="1" applyAlignment="1" applyProtection="1">
      <alignment horizontal="right" vertical="center"/>
      <protection locked="0"/>
    </xf>
    <xf numFmtId="4" fontId="14" fillId="10" borderId="25" xfId="0" applyNumberFormat="1" applyFont="1" applyFill="1" applyBorder="1" applyAlignment="1" applyProtection="1">
      <alignment horizontal="right" vertical="center"/>
      <protection locked="0"/>
    </xf>
    <xf numFmtId="4" fontId="14" fillId="10" borderId="31" xfId="0" applyNumberFormat="1" applyFont="1" applyFill="1" applyBorder="1" applyAlignment="1" applyProtection="1">
      <alignment horizontal="right" vertical="center"/>
      <protection locked="0"/>
    </xf>
    <xf numFmtId="4" fontId="14" fillId="1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1" fontId="48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1" fontId="48" fillId="0" borderId="31" xfId="0" applyNumberFormat="1" applyFont="1" applyFill="1" applyBorder="1" applyAlignment="1" applyProtection="1">
      <alignment horizontal="center" vertical="center"/>
      <protection/>
    </xf>
    <xf numFmtId="165" fontId="2" fillId="0" borderId="14" xfId="0" applyNumberFormat="1" applyFont="1" applyFill="1" applyBorder="1" applyAlignment="1" applyProtection="1">
      <alignment horizontal="right" vertical="center"/>
      <protection/>
    </xf>
    <xf numFmtId="4" fontId="62" fillId="0" borderId="12" xfId="0" applyNumberFormat="1" applyFont="1" applyBorder="1" applyAlignment="1" applyProtection="1">
      <alignment horizontal="right" vertical="center"/>
      <protection/>
    </xf>
    <xf numFmtId="4" fontId="62" fillId="0" borderId="14" xfId="0" applyNumberFormat="1" applyFont="1" applyBorder="1" applyAlignment="1" applyProtection="1">
      <alignment horizontal="right" vertical="center"/>
      <protection/>
    </xf>
    <xf numFmtId="4" fontId="62" fillId="0" borderId="52" xfId="0" applyNumberFormat="1" applyFont="1" applyBorder="1" applyAlignment="1" applyProtection="1">
      <alignment horizontal="right" vertical="center"/>
      <protection/>
    </xf>
    <xf numFmtId="4" fontId="62" fillId="0" borderId="53" xfId="0" applyNumberFormat="1" applyFont="1" applyBorder="1" applyAlignment="1" applyProtection="1">
      <alignment horizontal="right" vertical="center"/>
      <protection/>
    </xf>
    <xf numFmtId="4" fontId="63" fillId="0" borderId="31" xfId="0" applyNumberFormat="1" applyFont="1" applyBorder="1" applyAlignment="1" applyProtection="1">
      <alignment horizontal="right" vertical="center"/>
      <protection/>
    </xf>
    <xf numFmtId="164" fontId="63" fillId="0" borderId="10" xfId="0" applyNumberFormat="1" applyFont="1" applyBorder="1" applyAlignment="1" applyProtection="1">
      <alignment horizontal="center" vertical="center" wrapText="1"/>
      <protection/>
    </xf>
    <xf numFmtId="164" fontId="64" fillId="0" borderId="10" xfId="0" applyNumberFormat="1" applyFont="1" applyBorder="1" applyAlignment="1" applyProtection="1">
      <alignment horizontal="center" vertical="center" wrapText="1"/>
      <protection/>
    </xf>
    <xf numFmtId="165" fontId="2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" fontId="0" fillId="0" borderId="26" xfId="0" applyNumberFormat="1" applyFont="1" applyBorder="1" applyAlignment="1" applyProtection="1">
      <alignment horizontal="left" vertical="center"/>
      <protection/>
    </xf>
    <xf numFmtId="1" fontId="0" fillId="0" borderId="23" xfId="0" applyNumberFormat="1" applyFont="1" applyBorder="1" applyAlignment="1" applyProtection="1">
      <alignment horizontal="left" vertical="center"/>
      <protection/>
    </xf>
    <xf numFmtId="1" fontId="0" fillId="0" borderId="23" xfId="0" applyNumberFormat="1" applyFont="1" applyFill="1" applyBorder="1" applyAlignment="1" applyProtection="1">
      <alignment horizontal="left" vertical="center"/>
      <protection/>
    </xf>
    <xf numFmtId="1" fontId="0" fillId="0" borderId="56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Alignment="1">
      <alignment/>
    </xf>
    <xf numFmtId="1" fontId="54" fillId="0" borderId="26" xfId="0" applyNumberFormat="1" applyFont="1" applyBorder="1" applyAlignment="1" applyProtection="1">
      <alignment horizontal="left" vertical="center"/>
      <protection/>
    </xf>
    <xf numFmtId="9" fontId="54" fillId="0" borderId="12" xfId="0" applyNumberFormat="1" applyFont="1" applyBorder="1" applyAlignment="1" applyProtection="1">
      <alignment horizontal="center"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1" fontId="54" fillId="0" borderId="23" xfId="0" applyNumberFormat="1" applyFont="1" applyBorder="1" applyAlignment="1" applyProtection="1">
      <alignment horizontal="left" vertical="center"/>
      <protection/>
    </xf>
    <xf numFmtId="4" fontId="54" fillId="0" borderId="14" xfId="0" applyNumberFormat="1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1" fontId="54" fillId="0" borderId="23" xfId="0" applyNumberFormat="1" applyFont="1" applyFill="1" applyBorder="1" applyAlignment="1" applyProtection="1">
      <alignment horizontal="left" vertical="center"/>
      <protection/>
    </xf>
    <xf numFmtId="1" fontId="54" fillId="0" borderId="56" xfId="0" applyNumberFormat="1" applyFont="1" applyFill="1" applyBorder="1" applyAlignment="1" applyProtection="1">
      <alignment horizontal="left" vertical="center"/>
      <protection/>
    </xf>
    <xf numFmtId="4" fontId="54" fillId="0" borderId="31" xfId="0" applyNumberFormat="1" applyFont="1" applyBorder="1" applyAlignment="1" applyProtection="1">
      <alignment horizontal="center" vertical="center"/>
      <protection/>
    </xf>
    <xf numFmtId="0" fontId="54" fillId="0" borderId="31" xfId="0" applyFont="1" applyBorder="1" applyAlignment="1" applyProtection="1">
      <alignment horizontal="center" vertical="center"/>
      <protection/>
    </xf>
    <xf numFmtId="0" fontId="54" fillId="0" borderId="32" xfId="0" applyFont="1" applyBorder="1" applyAlignment="1" applyProtection="1">
      <alignment horizontal="center" vertical="center"/>
      <protection/>
    </xf>
    <xf numFmtId="0" fontId="54" fillId="10" borderId="34" xfId="0" applyFont="1" applyFill="1" applyBorder="1" applyAlignment="1" applyProtection="1">
      <alignment horizontal="center"/>
      <protection locked="0"/>
    </xf>
    <xf numFmtId="0" fontId="54" fillId="0" borderId="34" xfId="0" applyFont="1" applyBorder="1" applyAlignment="1" applyProtection="1">
      <alignment horizontal="center" vertical="center"/>
      <protection/>
    </xf>
    <xf numFmtId="0" fontId="54" fillId="0" borderId="38" xfId="0" applyFont="1" applyBorder="1" applyAlignment="1" applyProtection="1">
      <alignment horizontal="center" vertical="center"/>
      <protection/>
    </xf>
    <xf numFmtId="0" fontId="54" fillId="10" borderId="14" xfId="0" applyFont="1" applyFill="1" applyBorder="1" applyAlignment="1" applyProtection="1">
      <alignment horizontal="center"/>
      <protection locked="0"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54" fillId="10" borderId="52" xfId="0" applyFont="1" applyFill="1" applyBorder="1" applyAlignment="1" applyProtection="1">
      <alignment horizontal="center"/>
      <protection locked="0"/>
    </xf>
    <xf numFmtId="0" fontId="54" fillId="0" borderId="52" xfId="0" applyFont="1" applyBorder="1" applyAlignment="1" applyProtection="1">
      <alignment horizontal="center" vertical="center"/>
      <protection/>
    </xf>
    <xf numFmtId="0" fontId="54" fillId="0" borderId="49" xfId="0" applyFont="1" applyBorder="1" applyAlignment="1" applyProtection="1">
      <alignment horizontal="center" vertical="center"/>
      <protection/>
    </xf>
    <xf numFmtId="0" fontId="54" fillId="10" borderId="36" xfId="0" applyFont="1" applyFill="1" applyBorder="1" applyAlignment="1" applyProtection="1">
      <alignment horizontal="center"/>
      <protection locked="0"/>
    </xf>
    <xf numFmtId="0" fontId="54" fillId="0" borderId="36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4" fillId="10" borderId="34" xfId="0" applyFont="1" applyFill="1" applyBorder="1" applyAlignment="1" applyProtection="1">
      <alignment horizontal="center" vertical="center"/>
      <protection locked="0"/>
    </xf>
    <xf numFmtId="0" fontId="54" fillId="10" borderId="31" xfId="0" applyFont="1" applyFill="1" applyBorder="1" applyAlignment="1" applyProtection="1">
      <alignment horizontal="center" vertical="center"/>
      <protection locked="0"/>
    </xf>
    <xf numFmtId="0" fontId="54" fillId="0" borderId="31" xfId="0" applyFont="1" applyBorder="1" applyAlignment="1" applyProtection="1">
      <alignment horizontal="center" vertical="center"/>
      <protection/>
    </xf>
    <xf numFmtId="0" fontId="54" fillId="0" borderId="32" xfId="0" applyFont="1" applyBorder="1" applyAlignment="1" applyProtection="1">
      <alignment horizontal="center" vertical="center"/>
      <protection/>
    </xf>
    <xf numFmtId="0" fontId="0" fillId="10" borderId="27" xfId="0" applyFill="1" applyBorder="1" applyAlignment="1" applyProtection="1">
      <alignment/>
      <protection locked="0"/>
    </xf>
    <xf numFmtId="167" fontId="0" fillId="0" borderId="14" xfId="0" applyNumberFormat="1" applyBorder="1" applyAlignment="1" applyProtection="1">
      <alignment horizontal="right" vertical="center"/>
      <protection/>
    </xf>
    <xf numFmtId="167" fontId="0" fillId="0" borderId="15" xfId="0" applyNumberFormat="1" applyBorder="1" applyAlignment="1" applyProtection="1">
      <alignment horizontal="right" vertical="center"/>
      <protection/>
    </xf>
    <xf numFmtId="3" fontId="0" fillId="0" borderId="14" xfId="0" applyNumberFormat="1" applyBorder="1" applyAlignment="1" applyProtection="1">
      <alignment horizontal="right" vertical="center"/>
      <protection/>
    </xf>
    <xf numFmtId="3" fontId="0" fillId="0" borderId="15" xfId="0" applyNumberFormat="1" applyBorder="1" applyAlignment="1" applyProtection="1">
      <alignment horizontal="right" vertical="center"/>
      <protection/>
    </xf>
    <xf numFmtId="167" fontId="0" fillId="0" borderId="31" xfId="0" applyNumberFormat="1" applyBorder="1" applyAlignment="1" applyProtection="1">
      <alignment horizontal="right" vertical="center"/>
      <protection/>
    </xf>
    <xf numFmtId="167" fontId="0" fillId="0" borderId="32" xfId="0" applyNumberFormat="1" applyBorder="1" applyAlignment="1" applyProtection="1">
      <alignment horizontal="right" vertical="center"/>
      <protection/>
    </xf>
    <xf numFmtId="0" fontId="65" fillId="0" borderId="14" xfId="0" applyFont="1" applyFill="1" applyBorder="1" applyAlignment="1" applyProtection="1">
      <alignment horizontal="left" vertical="center"/>
      <protection/>
    </xf>
    <xf numFmtId="0" fontId="62" fillId="0" borderId="37" xfId="0" applyFont="1" applyBorder="1" applyAlignment="1" applyProtection="1">
      <alignment horizontal="center" vertical="top" wrapText="1"/>
      <protection/>
    </xf>
    <xf numFmtId="0" fontId="62" fillId="0" borderId="24" xfId="0" applyFont="1" applyBorder="1" applyAlignment="1" applyProtection="1">
      <alignment horizontal="justify" vertical="top" wrapText="1"/>
      <protection/>
    </xf>
    <xf numFmtId="0" fontId="62" fillId="0" borderId="24" xfId="0" applyFont="1" applyBorder="1" applyAlignment="1" applyProtection="1">
      <alignment horizontal="center" vertical="top" wrapText="1"/>
      <protection/>
    </xf>
    <xf numFmtId="0" fontId="62" fillId="0" borderId="50" xfId="0" applyFont="1" applyBorder="1" applyAlignment="1" applyProtection="1">
      <alignment horizontal="center" vertical="top" wrapText="1"/>
      <protection/>
    </xf>
    <xf numFmtId="0" fontId="62" fillId="0" borderId="53" xfId="0" applyFont="1" applyBorder="1" applyAlignment="1" applyProtection="1">
      <alignment horizontal="justify" vertical="top" wrapText="1"/>
      <protection/>
    </xf>
    <xf numFmtId="0" fontId="62" fillId="0" borderId="53" xfId="0" applyFont="1" applyBorder="1" applyAlignment="1" applyProtection="1">
      <alignment horizontal="center" vertical="top" wrapText="1"/>
      <protection/>
    </xf>
    <xf numFmtId="0" fontId="62" fillId="0" borderId="57" xfId="0" applyFont="1" applyBorder="1" applyAlignment="1" applyProtection="1">
      <alignment horizontal="center" vertical="top" wrapText="1"/>
      <protection/>
    </xf>
    <xf numFmtId="0" fontId="62" fillId="0" borderId="54" xfId="0" applyFont="1" applyBorder="1" applyAlignment="1" applyProtection="1">
      <alignment horizontal="justify" vertical="top" wrapText="1"/>
      <protection/>
    </xf>
    <xf numFmtId="0" fontId="62" fillId="0" borderId="54" xfId="0" applyFont="1" applyBorder="1" applyAlignment="1" applyProtection="1">
      <alignment horizontal="center" vertical="top" wrapText="1"/>
      <protection/>
    </xf>
    <xf numFmtId="0" fontId="62" fillId="0" borderId="23" xfId="0" applyFont="1" applyBorder="1" applyAlignment="1" applyProtection="1">
      <alignment horizontal="center" vertical="top" wrapText="1"/>
      <protection/>
    </xf>
    <xf numFmtId="0" fontId="62" fillId="0" borderId="14" xfId="0" applyFont="1" applyBorder="1" applyAlignment="1" applyProtection="1">
      <alignment horizontal="justify" vertical="top" wrapText="1"/>
      <protection/>
    </xf>
    <xf numFmtId="0" fontId="62" fillId="0" borderId="14" xfId="0" applyFont="1" applyBorder="1" applyAlignment="1" applyProtection="1">
      <alignment horizontal="center" vertical="top" wrapText="1"/>
      <protection/>
    </xf>
    <xf numFmtId="0" fontId="62" fillId="0" borderId="56" xfId="0" applyFont="1" applyBorder="1" applyAlignment="1" applyProtection="1">
      <alignment horizontal="center" vertical="top" wrapText="1"/>
      <protection/>
    </xf>
    <xf numFmtId="0" fontId="62" fillId="0" borderId="31" xfId="0" applyFont="1" applyBorder="1" applyAlignment="1" applyProtection="1">
      <alignment horizontal="justify" vertical="top" wrapText="1"/>
      <protection/>
    </xf>
    <xf numFmtId="0" fontId="62" fillId="0" borderId="31" xfId="0" applyFont="1" applyBorder="1" applyAlignment="1" applyProtection="1">
      <alignment horizontal="center" vertical="top" wrapText="1"/>
      <protection/>
    </xf>
    <xf numFmtId="4" fontId="62" fillId="10" borderId="14" xfId="0" applyNumberFormat="1" applyFont="1" applyFill="1" applyBorder="1" applyAlignment="1" applyProtection="1">
      <alignment horizontal="right" vertical="top" wrapText="1"/>
      <protection locked="0"/>
    </xf>
    <xf numFmtId="4" fontId="63" fillId="10" borderId="14" xfId="0" applyNumberFormat="1" applyFont="1" applyFill="1" applyBorder="1" applyAlignment="1" applyProtection="1">
      <alignment/>
      <protection locked="0"/>
    </xf>
    <xf numFmtId="4" fontId="63" fillId="10" borderId="15" xfId="0" applyNumberFormat="1" applyFont="1" applyFill="1" applyBorder="1" applyAlignment="1" applyProtection="1">
      <alignment/>
      <protection locked="0"/>
    </xf>
    <xf numFmtId="0" fontId="63" fillId="0" borderId="26" xfId="0" applyFont="1" applyBorder="1" applyAlignment="1" applyProtection="1">
      <alignment horizontal="center" vertical="top" wrapText="1"/>
      <protection/>
    </xf>
    <xf numFmtId="0" fontId="63" fillId="0" borderId="12" xfId="0" applyFont="1" applyBorder="1" applyAlignment="1" applyProtection="1">
      <alignment vertical="top" wrapText="1"/>
      <protection/>
    </xf>
    <xf numFmtId="0" fontId="63" fillId="0" borderId="12" xfId="0" applyFont="1" applyBorder="1" applyAlignment="1" applyProtection="1">
      <alignment horizontal="center" vertical="top" wrapText="1"/>
      <protection/>
    </xf>
    <xf numFmtId="4" fontId="63" fillId="0" borderId="12" xfId="0" applyNumberFormat="1" applyFont="1" applyBorder="1" applyAlignment="1" applyProtection="1">
      <alignment horizontal="right" vertical="top" wrapText="1"/>
      <protection/>
    </xf>
    <xf numFmtId="0" fontId="62" fillId="0" borderId="14" xfId="0" applyFont="1" applyBorder="1" applyAlignment="1" applyProtection="1">
      <alignment vertical="top" wrapText="1"/>
      <protection/>
    </xf>
    <xf numFmtId="4" fontId="62" fillId="0" borderId="14" xfId="0" applyNumberFormat="1" applyFont="1" applyBorder="1" applyAlignment="1" applyProtection="1">
      <alignment horizontal="right" vertical="top" wrapText="1"/>
      <protection/>
    </xf>
    <xf numFmtId="0" fontId="66" fillId="0" borderId="23" xfId="0" applyFont="1" applyBorder="1" applyAlignment="1" applyProtection="1">
      <alignment horizontal="center" vertical="top" wrapText="1"/>
      <protection/>
    </xf>
    <xf numFmtId="0" fontId="66" fillId="0" borderId="14" xfId="0" applyFont="1" applyBorder="1" applyAlignment="1" applyProtection="1">
      <alignment vertical="top" wrapText="1"/>
      <protection/>
    </xf>
    <xf numFmtId="4" fontId="16" fillId="0" borderId="14" xfId="0" applyNumberFormat="1" applyFont="1" applyFill="1" applyBorder="1" applyAlignment="1" applyProtection="1">
      <alignment horizontal="right" vertical="center"/>
      <protection/>
    </xf>
    <xf numFmtId="4" fontId="16" fillId="0" borderId="15" xfId="0" applyNumberFormat="1" applyFont="1" applyFill="1" applyBorder="1" applyAlignment="1" applyProtection="1">
      <alignment horizontal="right" vertical="center"/>
      <protection/>
    </xf>
    <xf numFmtId="4" fontId="62" fillId="0" borderId="14" xfId="0" applyNumberFormat="1" applyFont="1" applyFill="1" applyBorder="1" applyAlignment="1" applyProtection="1">
      <alignment/>
      <protection/>
    </xf>
    <xf numFmtId="4" fontId="62" fillId="0" borderId="15" xfId="0" applyNumberFormat="1" applyFont="1" applyFill="1" applyBorder="1" applyAlignment="1" applyProtection="1">
      <alignment/>
      <protection/>
    </xf>
    <xf numFmtId="0" fontId="63" fillId="0" borderId="23" xfId="0" applyFont="1" applyBorder="1" applyAlignment="1" applyProtection="1">
      <alignment horizontal="center" vertical="top" wrapText="1"/>
      <protection/>
    </xf>
    <xf numFmtId="0" fontId="63" fillId="0" borderId="14" xfId="0" applyFont="1" applyBorder="1" applyAlignment="1" applyProtection="1">
      <alignment vertical="top" wrapText="1"/>
      <protection/>
    </xf>
    <xf numFmtId="0" fontId="63" fillId="0" borderId="14" xfId="0" applyFont="1" applyBorder="1" applyAlignment="1" applyProtection="1">
      <alignment horizontal="center" vertical="top" wrapText="1"/>
      <protection/>
    </xf>
    <xf numFmtId="4" fontId="63" fillId="0" borderId="14" xfId="0" applyNumberFormat="1" applyFont="1" applyBorder="1" applyAlignment="1" applyProtection="1">
      <alignment horizontal="right" vertical="top" wrapText="1"/>
      <protection/>
    </xf>
    <xf numFmtId="4" fontId="63" fillId="0" borderId="14" xfId="0" applyNumberFormat="1" applyFont="1" applyFill="1" applyBorder="1" applyAlignment="1" applyProtection="1">
      <alignment/>
      <protection/>
    </xf>
    <xf numFmtId="4" fontId="63" fillId="0" borderId="15" xfId="0" applyNumberFormat="1" applyFont="1" applyFill="1" applyBorder="1" applyAlignment="1" applyProtection="1">
      <alignment/>
      <protection/>
    </xf>
    <xf numFmtId="4" fontId="63" fillId="0" borderId="52" xfId="0" applyNumberFormat="1" applyFont="1" applyBorder="1" applyAlignment="1" applyProtection="1">
      <alignment horizontal="right" vertical="top" wrapText="1"/>
      <protection/>
    </xf>
    <xf numFmtId="4" fontId="63" fillId="0" borderId="52" xfId="0" applyNumberFormat="1" applyFont="1" applyFill="1" applyBorder="1" applyAlignment="1" applyProtection="1">
      <alignment/>
      <protection/>
    </xf>
    <xf numFmtId="4" fontId="63" fillId="0" borderId="49" xfId="0" applyNumberFormat="1" applyFont="1" applyFill="1" applyBorder="1" applyAlignment="1" applyProtection="1">
      <alignment/>
      <protection/>
    </xf>
    <xf numFmtId="0" fontId="63" fillId="0" borderId="56" xfId="0" applyFont="1" applyBorder="1" applyAlignment="1" applyProtection="1">
      <alignment horizontal="center" vertical="top" wrapText="1"/>
      <protection/>
    </xf>
    <xf numFmtId="0" fontId="63" fillId="0" borderId="31" xfId="0" applyFont="1" applyBorder="1" applyAlignment="1" applyProtection="1">
      <alignment vertical="top" wrapText="1"/>
      <protection/>
    </xf>
    <xf numFmtId="0" fontId="63" fillId="0" borderId="31" xfId="0" applyFont="1" applyFill="1" applyBorder="1" applyAlignment="1" applyProtection="1">
      <alignment horizontal="center" vertical="top" wrapText="1"/>
      <protection/>
    </xf>
    <xf numFmtId="4" fontId="63" fillId="0" borderId="31" xfId="0" applyNumberFormat="1" applyFont="1" applyFill="1" applyBorder="1" applyAlignment="1" applyProtection="1">
      <alignment horizontal="right" vertical="top" wrapText="1"/>
      <protection/>
    </xf>
    <xf numFmtId="4" fontId="63" fillId="0" borderId="31" xfId="0" applyNumberFormat="1" applyFont="1" applyFill="1" applyBorder="1" applyAlignment="1" applyProtection="1">
      <alignment/>
      <protection/>
    </xf>
    <xf numFmtId="4" fontId="63" fillId="0" borderId="32" xfId="0" applyNumberFormat="1" applyFont="1" applyFill="1" applyBorder="1" applyAlignment="1" applyProtection="1">
      <alignment/>
      <protection/>
    </xf>
    <xf numFmtId="4" fontId="62" fillId="10" borderId="58" xfId="0" applyNumberFormat="1" applyFont="1" applyFill="1" applyBorder="1" applyAlignment="1" applyProtection="1">
      <alignment horizontal="right" vertical="center" wrapText="1"/>
      <protection locked="0"/>
    </xf>
    <xf numFmtId="0" fontId="63" fillId="0" borderId="26" xfId="0" applyFont="1" applyBorder="1" applyAlignment="1" applyProtection="1">
      <alignment horizontal="center" vertical="center" wrapText="1"/>
      <protection/>
    </xf>
    <xf numFmtId="0" fontId="63" fillId="0" borderId="12" xfId="0" applyFont="1" applyBorder="1" applyAlignment="1" applyProtection="1">
      <alignment vertical="center" wrapText="1"/>
      <protection/>
    </xf>
    <xf numFmtId="0" fontId="63" fillId="0" borderId="59" xfId="0" applyFont="1" applyBorder="1" applyAlignment="1" applyProtection="1">
      <alignment horizontal="center" vertical="center" wrapText="1"/>
      <protection/>
    </xf>
    <xf numFmtId="4" fontId="63" fillId="0" borderId="59" xfId="0" applyNumberFormat="1" applyFont="1" applyBorder="1" applyAlignment="1" applyProtection="1">
      <alignment horizontal="right" vertical="center" wrapText="1"/>
      <protection/>
    </xf>
    <xf numFmtId="0" fontId="62" fillId="0" borderId="23" xfId="0" applyFont="1" applyBorder="1" applyAlignment="1" applyProtection="1">
      <alignment horizontal="center" vertical="center" wrapText="1"/>
      <protection/>
    </xf>
    <xf numFmtId="0" fontId="62" fillId="0" borderId="14" xfId="0" applyFont="1" applyBorder="1" applyAlignment="1" applyProtection="1">
      <alignment vertical="center" wrapText="1"/>
      <protection/>
    </xf>
    <xf numFmtId="0" fontId="62" fillId="0" borderId="58" xfId="0" applyFont="1" applyBorder="1" applyAlignment="1" applyProtection="1">
      <alignment horizontal="center" vertical="center" wrapText="1"/>
      <protection/>
    </xf>
    <xf numFmtId="0" fontId="63" fillId="0" borderId="23" xfId="0" applyFont="1" applyBorder="1" applyAlignment="1" applyProtection="1">
      <alignment horizontal="center" vertical="center" wrapText="1"/>
      <protection/>
    </xf>
    <xf numFmtId="0" fontId="63" fillId="0" borderId="14" xfId="0" applyFont="1" applyBorder="1" applyAlignment="1" applyProtection="1">
      <alignment vertical="center" wrapText="1"/>
      <protection/>
    </xf>
    <xf numFmtId="0" fontId="63" fillId="0" borderId="58" xfId="0" applyFont="1" applyBorder="1" applyAlignment="1" applyProtection="1">
      <alignment horizontal="center" vertical="center" wrapText="1"/>
      <protection/>
    </xf>
    <xf numFmtId="4" fontId="63" fillId="0" borderId="58" xfId="0" applyNumberFormat="1" applyFont="1" applyBorder="1" applyAlignment="1" applyProtection="1">
      <alignment horizontal="right" vertical="center" wrapText="1"/>
      <protection/>
    </xf>
    <xf numFmtId="0" fontId="62" fillId="0" borderId="23" xfId="0" applyFont="1" applyBorder="1" applyAlignment="1" applyProtection="1">
      <alignment vertical="center" wrapText="1"/>
      <protection/>
    </xf>
    <xf numFmtId="0" fontId="63" fillId="0" borderId="56" xfId="0" applyFont="1" applyBorder="1" applyAlignment="1" applyProtection="1">
      <alignment horizontal="center" vertical="center" wrapText="1"/>
      <protection/>
    </xf>
    <xf numFmtId="0" fontId="63" fillId="0" borderId="31" xfId="0" applyFont="1" applyBorder="1" applyAlignment="1" applyProtection="1">
      <alignment vertical="center" wrapText="1"/>
      <protection/>
    </xf>
    <xf numFmtId="0" fontId="63" fillId="0" borderId="60" xfId="0" applyFont="1" applyBorder="1" applyAlignment="1" applyProtection="1">
      <alignment horizontal="center" vertical="center" wrapText="1"/>
      <protection/>
    </xf>
    <xf numFmtId="4" fontId="63" fillId="0" borderId="60" xfId="0" applyNumberFormat="1" applyFont="1" applyBorder="1" applyAlignment="1" applyProtection="1">
      <alignment horizontal="right" vertical="center" wrapText="1"/>
      <protection/>
    </xf>
    <xf numFmtId="164" fontId="58" fillId="10" borderId="10" xfId="0" applyNumberFormat="1" applyFont="1" applyFill="1" applyBorder="1" applyAlignment="1" applyProtection="1">
      <alignment horizontal="center" vertical="center"/>
      <protection locked="0"/>
    </xf>
    <xf numFmtId="4" fontId="62" fillId="10" borderId="14" xfId="0" applyNumberFormat="1" applyFont="1" applyFill="1" applyBorder="1" applyAlignment="1" applyProtection="1">
      <alignment horizontal="right" vertical="center"/>
      <protection locked="0"/>
    </xf>
    <xf numFmtId="4" fontId="62" fillId="10" borderId="53" xfId="0" applyNumberFormat="1" applyFont="1" applyFill="1" applyBorder="1" applyAlignment="1" applyProtection="1">
      <alignment horizontal="right" vertical="center"/>
      <protection locked="0"/>
    </xf>
    <xf numFmtId="4" fontId="62" fillId="10" borderId="54" xfId="0" applyNumberFormat="1" applyFont="1" applyFill="1" applyBorder="1" applyAlignment="1" applyProtection="1">
      <alignment horizontal="right" vertical="center"/>
      <protection locked="0"/>
    </xf>
    <xf numFmtId="4" fontId="62" fillId="10" borderId="53" xfId="0" applyNumberFormat="1" applyFont="1" applyFill="1" applyBorder="1" applyAlignment="1" applyProtection="1">
      <alignment/>
      <protection locked="0"/>
    </xf>
    <xf numFmtId="4" fontId="62" fillId="10" borderId="51" xfId="0" applyNumberFormat="1" applyFont="1" applyFill="1" applyBorder="1" applyAlignment="1" applyProtection="1">
      <alignment/>
      <protection locked="0"/>
    </xf>
    <xf numFmtId="4" fontId="62" fillId="10" borderId="54" xfId="0" applyNumberFormat="1" applyFont="1" applyFill="1" applyBorder="1" applyAlignment="1" applyProtection="1">
      <alignment/>
      <protection locked="0"/>
    </xf>
    <xf numFmtId="4" fontId="62" fillId="10" borderId="55" xfId="0" applyNumberFormat="1" applyFont="1" applyFill="1" applyBorder="1" applyAlignment="1" applyProtection="1">
      <alignment/>
      <protection locked="0"/>
    </xf>
    <xf numFmtId="0" fontId="63" fillId="0" borderId="48" xfId="0" applyFont="1" applyBorder="1" applyAlignment="1" applyProtection="1">
      <alignment horizontal="center" vertical="top" wrapText="1"/>
      <protection/>
    </xf>
    <xf numFmtId="0" fontId="63" fillId="0" borderId="52" xfId="0" applyFont="1" applyBorder="1" applyAlignment="1" applyProtection="1">
      <alignment vertical="top" wrapText="1"/>
      <protection/>
    </xf>
    <xf numFmtId="4" fontId="14" fillId="0" borderId="52" xfId="0" applyNumberFormat="1" applyFont="1" applyFill="1" applyBorder="1" applyAlignment="1" applyProtection="1">
      <alignment horizontal="right" vertical="center"/>
      <protection/>
    </xf>
    <xf numFmtId="4" fontId="14" fillId="0" borderId="49" xfId="0" applyNumberFormat="1" applyFont="1" applyFill="1" applyBorder="1" applyAlignment="1" applyProtection="1">
      <alignment horizontal="right" vertical="center"/>
      <protection/>
    </xf>
    <xf numFmtId="0" fontId="62" fillId="0" borderId="53" xfId="0" applyFont="1" applyBorder="1" applyAlignment="1" applyProtection="1">
      <alignment vertical="top" wrapText="1"/>
      <protection/>
    </xf>
    <xf numFmtId="0" fontId="62" fillId="0" borderId="54" xfId="0" applyFont="1" applyBorder="1" applyAlignment="1" applyProtection="1">
      <alignment vertical="top" wrapText="1"/>
      <protection/>
    </xf>
    <xf numFmtId="0" fontId="62" fillId="0" borderId="48" xfId="0" applyFont="1" applyBorder="1" applyAlignment="1" applyProtection="1">
      <alignment horizontal="center" vertical="top" wrapText="1"/>
      <protection/>
    </xf>
    <xf numFmtId="0" fontId="62" fillId="0" borderId="52" xfId="0" applyFont="1" applyBorder="1" applyAlignment="1" applyProtection="1">
      <alignment vertical="top" wrapText="1"/>
      <protection/>
    </xf>
    <xf numFmtId="0" fontId="66" fillId="0" borderId="50" xfId="0" applyFont="1" applyBorder="1" applyAlignment="1" applyProtection="1">
      <alignment horizontal="center" vertical="top" wrapText="1"/>
      <protection/>
    </xf>
    <xf numFmtId="0" fontId="66" fillId="0" borderId="53" xfId="0" applyFont="1" applyBorder="1" applyAlignment="1" applyProtection="1">
      <alignment vertical="top" wrapText="1"/>
      <protection/>
    </xf>
    <xf numFmtId="0" fontId="67" fillId="0" borderId="56" xfId="0" applyFont="1" applyBorder="1" applyAlignment="1" applyProtection="1">
      <alignment horizontal="center" vertical="top" wrapText="1"/>
      <protection/>
    </xf>
    <xf numFmtId="0" fontId="67" fillId="0" borderId="31" xfId="0" applyFont="1" applyBorder="1" applyAlignment="1" applyProtection="1">
      <alignment vertical="top" wrapText="1"/>
      <protection/>
    </xf>
    <xf numFmtId="4" fontId="16" fillId="0" borderId="31" xfId="0" applyNumberFormat="1" applyFont="1" applyFill="1" applyBorder="1" applyAlignment="1" applyProtection="1">
      <alignment horizontal="right" vertical="center"/>
      <protection/>
    </xf>
    <xf numFmtId="4" fontId="16" fillId="0" borderId="32" xfId="0" applyNumberFormat="1" applyFont="1" applyFill="1" applyBorder="1" applyAlignment="1" applyProtection="1">
      <alignment horizontal="right" vertical="center"/>
      <protection/>
    </xf>
    <xf numFmtId="4" fontId="62" fillId="0" borderId="52" xfId="0" applyNumberFormat="1" applyFont="1" applyFill="1" applyBorder="1" applyAlignment="1" applyProtection="1">
      <alignment/>
      <protection/>
    </xf>
    <xf numFmtId="4" fontId="62" fillId="0" borderId="49" xfId="0" applyNumberFormat="1" applyFont="1" applyFill="1" applyBorder="1" applyAlignment="1" applyProtection="1">
      <alignment/>
      <protection/>
    </xf>
    <xf numFmtId="4" fontId="62" fillId="0" borderId="53" xfId="0" applyNumberFormat="1" applyFont="1" applyFill="1" applyBorder="1" applyAlignment="1" applyProtection="1">
      <alignment/>
      <protection/>
    </xf>
    <xf numFmtId="4" fontId="62" fillId="0" borderId="51" xfId="0" applyNumberFormat="1" applyFont="1" applyFill="1" applyBorder="1" applyAlignment="1" applyProtection="1">
      <alignment/>
      <protection/>
    </xf>
    <xf numFmtId="9" fontId="48" fillId="0" borderId="20" xfId="0" applyNumberFormat="1" applyFont="1" applyBorder="1" applyAlignment="1" applyProtection="1">
      <alignment vertical="center"/>
      <protection/>
    </xf>
    <xf numFmtId="0" fontId="48" fillId="0" borderId="27" xfId="0" applyFont="1" applyBorder="1" applyAlignment="1">
      <alignment/>
    </xf>
    <xf numFmtId="0" fontId="48" fillId="0" borderId="37" xfId="0" applyFont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vertical="center"/>
      <protection/>
    </xf>
    <xf numFmtId="0" fontId="48" fillId="0" borderId="24" xfId="0" applyFont="1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vertical="center"/>
      <protection/>
    </xf>
    <xf numFmtId="0" fontId="48" fillId="0" borderId="41" xfId="0" applyFont="1" applyBorder="1" applyAlignment="1" applyProtection="1">
      <alignment vertical="center"/>
      <protection/>
    </xf>
    <xf numFmtId="0" fontId="48" fillId="0" borderId="42" xfId="0" applyFont="1" applyBorder="1" applyAlignment="1" applyProtection="1">
      <alignment horizontal="left" vertical="center"/>
      <protection/>
    </xf>
    <xf numFmtId="0" fontId="54" fillId="0" borderId="61" xfId="0" applyFont="1" applyBorder="1" applyAlignment="1" applyProtection="1">
      <alignment horizontal="left" vertical="center"/>
      <protection/>
    </xf>
    <xf numFmtId="0" fontId="54" fillId="0" borderId="62" xfId="0" applyFont="1" applyBorder="1" applyAlignment="1" applyProtection="1">
      <alignment horizontal="left" vertical="center"/>
      <protection/>
    </xf>
    <xf numFmtId="0" fontId="54" fillId="0" borderId="63" xfId="0" applyFont="1" applyBorder="1" applyAlignment="1" applyProtection="1">
      <alignment horizontal="left" vertical="center"/>
      <protection/>
    </xf>
    <xf numFmtId="0" fontId="54" fillId="0" borderId="64" xfId="0" applyFont="1" applyBorder="1" applyAlignment="1" applyProtection="1">
      <alignment horizontal="left" vertical="center"/>
      <protection/>
    </xf>
    <xf numFmtId="0" fontId="54" fillId="0" borderId="65" xfId="0" applyFont="1" applyBorder="1" applyAlignment="1" applyProtection="1">
      <alignment horizontal="left" vertical="center"/>
      <protection/>
    </xf>
    <xf numFmtId="0" fontId="54" fillId="0" borderId="66" xfId="0" applyFont="1" applyBorder="1" applyAlignment="1" applyProtection="1">
      <alignment horizontal="left" vertical="center"/>
      <protection/>
    </xf>
    <xf numFmtId="0" fontId="54" fillId="0" borderId="67" xfId="0" applyFont="1" applyBorder="1" applyAlignment="1" applyProtection="1">
      <alignment horizontal="left" vertical="center" wrapText="1"/>
      <protection/>
    </xf>
    <xf numFmtId="0" fontId="54" fillId="0" borderId="68" xfId="0" applyFont="1" applyBorder="1" applyAlignment="1" applyProtection="1">
      <alignment horizontal="left" vertical="center" wrapText="1"/>
      <protection/>
    </xf>
    <xf numFmtId="0" fontId="54" fillId="0" borderId="69" xfId="0" applyFont="1" applyBorder="1" applyAlignment="1" applyProtection="1">
      <alignment horizontal="left" vertical="center" wrapText="1"/>
      <protection/>
    </xf>
    <xf numFmtId="0" fontId="54" fillId="0" borderId="70" xfId="0" applyFont="1" applyBorder="1" applyAlignment="1" applyProtection="1">
      <alignment vertical="center"/>
      <protection/>
    </xf>
    <xf numFmtId="0" fontId="54" fillId="0" borderId="71" xfId="0" applyFont="1" applyBorder="1" applyAlignment="1" applyProtection="1">
      <alignment vertical="center"/>
      <protection/>
    </xf>
    <xf numFmtId="0" fontId="54" fillId="0" borderId="72" xfId="0" applyFont="1" applyBorder="1" applyAlignment="1" applyProtection="1">
      <alignment vertical="center"/>
      <protection/>
    </xf>
    <xf numFmtId="0" fontId="54" fillId="0" borderId="73" xfId="0" applyFont="1" applyBorder="1" applyAlignment="1" applyProtection="1">
      <alignment vertical="center"/>
      <protection/>
    </xf>
    <xf numFmtId="0" fontId="54" fillId="0" borderId="74" xfId="0" applyFont="1" applyBorder="1" applyAlignment="1" applyProtection="1">
      <alignment vertical="center"/>
      <protection/>
    </xf>
    <xf numFmtId="0" fontId="54" fillId="0" borderId="75" xfId="0" applyFont="1" applyBorder="1" applyAlignment="1" applyProtection="1">
      <alignment vertical="center"/>
      <protection/>
    </xf>
    <xf numFmtId="0" fontId="48" fillId="0" borderId="67" xfId="0" applyFont="1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center" vertical="center"/>
      <protection/>
    </xf>
    <xf numFmtId="0" fontId="54" fillId="0" borderId="77" xfId="0" applyFont="1" applyBorder="1" applyAlignment="1" applyProtection="1">
      <alignment/>
      <protection/>
    </xf>
    <xf numFmtId="0" fontId="54" fillId="0" borderId="78" xfId="0" applyFont="1" applyBorder="1" applyAlignment="1" applyProtection="1">
      <alignment/>
      <protection/>
    </xf>
    <xf numFmtId="0" fontId="54" fillId="0" borderId="67" xfId="0" applyFont="1" applyBorder="1" applyAlignment="1" applyProtection="1">
      <alignment vertical="center" wrapText="1"/>
      <protection/>
    </xf>
    <xf numFmtId="0" fontId="54" fillId="0" borderId="68" xfId="0" applyFont="1" applyBorder="1" applyAlignment="1" applyProtection="1">
      <alignment vertical="center" wrapText="1"/>
      <protection/>
    </xf>
    <xf numFmtId="0" fontId="54" fillId="0" borderId="69" xfId="0" applyFont="1" applyBorder="1" applyAlignment="1" applyProtection="1">
      <alignment vertical="center" wrapText="1"/>
      <protection/>
    </xf>
    <xf numFmtId="0" fontId="54" fillId="0" borderId="35" xfId="0" applyFont="1" applyBorder="1" applyAlignment="1" applyProtection="1">
      <alignment horizontal="left" vertical="center"/>
      <protection/>
    </xf>
    <xf numFmtId="0" fontId="54" fillId="0" borderId="36" xfId="0" applyFont="1" applyBorder="1" applyAlignment="1" applyProtection="1">
      <alignment horizontal="left" vertical="center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68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79" xfId="0" applyBorder="1" applyAlignment="1" applyProtection="1">
      <alignment vertical="center" wrapText="1"/>
      <protection/>
    </xf>
    <xf numFmtId="0" fontId="0" fillId="0" borderId="74" xfId="0" applyBorder="1" applyAlignment="1" applyProtection="1">
      <alignment vertical="center" wrapText="1"/>
      <protection/>
    </xf>
    <xf numFmtId="0" fontId="0" fillId="0" borderId="75" xfId="0" applyBorder="1" applyAlignment="1" applyProtection="1">
      <alignment vertical="center" wrapText="1"/>
      <protection/>
    </xf>
    <xf numFmtId="0" fontId="0" fillId="0" borderId="80" xfId="0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 wrapText="1"/>
      <protection/>
    </xf>
    <xf numFmtId="0" fontId="0" fillId="0" borderId="72" xfId="0" applyBorder="1" applyAlignment="1" applyProtection="1">
      <alignment vertical="center" wrapText="1"/>
      <protection/>
    </xf>
    <xf numFmtId="0" fontId="54" fillId="0" borderId="67" xfId="0" applyFont="1" applyBorder="1" applyAlignment="1" applyProtection="1">
      <alignment vertical="center"/>
      <protection/>
    </xf>
    <xf numFmtId="0" fontId="54" fillId="0" borderId="76" xfId="0" applyFont="1" applyBorder="1" applyAlignment="1" applyProtection="1">
      <alignment vertical="center"/>
      <protection/>
    </xf>
    <xf numFmtId="0" fontId="54" fillId="0" borderId="26" xfId="0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 vertical="center"/>
      <protection/>
    </xf>
    <xf numFmtId="0" fontId="58" fillId="0" borderId="29" xfId="0" applyFont="1" applyBorder="1" applyAlignment="1" applyProtection="1">
      <alignment vertical="center" wrapText="1"/>
      <protection/>
    </xf>
    <xf numFmtId="0" fontId="58" fillId="0" borderId="30" xfId="0" applyFont="1" applyBorder="1" applyAlignment="1" applyProtection="1">
      <alignment vertical="center" wrapText="1"/>
      <protection/>
    </xf>
    <xf numFmtId="0" fontId="54" fillId="0" borderId="23" xfId="0" applyFont="1" applyBorder="1" applyAlignment="1" applyProtection="1">
      <alignment vertical="center"/>
      <protection/>
    </xf>
    <xf numFmtId="0" fontId="54" fillId="0" borderId="14" xfId="0" applyFont="1" applyBorder="1" applyAlignment="1" applyProtection="1">
      <alignment vertical="center"/>
      <protection/>
    </xf>
    <xf numFmtId="0" fontId="54" fillId="0" borderId="35" xfId="0" applyFont="1" applyBorder="1" applyAlignment="1" applyProtection="1">
      <alignment vertical="center"/>
      <protection/>
    </xf>
    <xf numFmtId="0" fontId="54" fillId="0" borderId="36" xfId="0" applyFont="1" applyBorder="1" applyAlignment="1" applyProtection="1">
      <alignment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3.59765625" style="0" customWidth="1"/>
    <col min="3" max="3" width="39.59765625" style="0" customWidth="1"/>
    <col min="4" max="4" width="4.59765625" style="0" customWidth="1"/>
    <col min="5" max="7" width="10.59765625" style="0" customWidth="1"/>
    <col min="8" max="13" width="11.59765625" style="0" customWidth="1"/>
  </cols>
  <sheetData>
    <row r="1" spans="1:13" ht="14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8"/>
      <c r="B3" s="16" t="s">
        <v>144</v>
      </c>
      <c r="C3" s="17"/>
      <c r="D3" s="17"/>
      <c r="E3" s="17"/>
      <c r="F3" s="17"/>
      <c r="G3" s="17"/>
      <c r="H3" s="17"/>
      <c r="I3" s="17"/>
      <c r="J3" s="17"/>
      <c r="K3" s="18" t="s">
        <v>11</v>
      </c>
      <c r="L3" s="17"/>
      <c r="M3" s="17"/>
    </row>
    <row r="4" spans="1:13" ht="14.25">
      <c r="A4" s="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" thickBot="1">
      <c r="A5" s="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33.75">
      <c r="A6" s="8"/>
      <c r="B6" s="290" t="s">
        <v>0</v>
      </c>
      <c r="C6" s="292" t="s">
        <v>1</v>
      </c>
      <c r="D6" s="25" t="s">
        <v>2</v>
      </c>
      <c r="E6" s="26" t="s">
        <v>236</v>
      </c>
      <c r="F6" s="26" t="s">
        <v>3</v>
      </c>
      <c r="G6" s="26" t="s">
        <v>4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7" t="s">
        <v>10</v>
      </c>
    </row>
    <row r="7" spans="1:13" ht="15" thickBot="1">
      <c r="A7" s="8"/>
      <c r="B7" s="291"/>
      <c r="C7" s="293"/>
      <c r="D7" s="28" t="s">
        <v>74</v>
      </c>
      <c r="E7" s="262"/>
      <c r="F7" s="126"/>
      <c r="G7" s="126"/>
      <c r="H7" s="126"/>
      <c r="I7" s="126"/>
      <c r="J7" s="126"/>
      <c r="K7" s="126"/>
      <c r="L7" s="126"/>
      <c r="M7" s="127"/>
    </row>
    <row r="8" spans="1:13" ht="14.25">
      <c r="A8" s="8"/>
      <c r="B8" s="218" t="s">
        <v>111</v>
      </c>
      <c r="C8" s="219" t="s">
        <v>88</v>
      </c>
      <c r="D8" s="112">
        <v>1</v>
      </c>
      <c r="E8" s="147">
        <f>E9+E10+E11+E12+E17</f>
        <v>0</v>
      </c>
      <c r="F8" s="134">
        <f>F9+F10+F11+F12+F17</f>
        <v>0</v>
      </c>
      <c r="G8" s="134">
        <f aca="true" t="shared" si="0" ref="G8:M8">G9+G10+G11+G12+G17</f>
        <v>0</v>
      </c>
      <c r="H8" s="134">
        <f t="shared" si="0"/>
        <v>0</v>
      </c>
      <c r="I8" s="134">
        <f t="shared" si="0"/>
        <v>0</v>
      </c>
      <c r="J8" s="134">
        <f t="shared" si="0"/>
        <v>0</v>
      </c>
      <c r="K8" s="134">
        <f t="shared" si="0"/>
        <v>0</v>
      </c>
      <c r="L8" s="134">
        <f t="shared" si="0"/>
        <v>0</v>
      </c>
      <c r="M8" s="135">
        <f t="shared" si="0"/>
        <v>0</v>
      </c>
    </row>
    <row r="9" spans="1:13" ht="14.25">
      <c r="A9" s="8"/>
      <c r="B9" s="230" t="s">
        <v>112</v>
      </c>
      <c r="C9" s="231" t="s">
        <v>89</v>
      </c>
      <c r="D9" s="113">
        <v>2</v>
      </c>
      <c r="E9" s="263"/>
      <c r="F9" s="114"/>
      <c r="G9" s="114"/>
      <c r="H9" s="114"/>
      <c r="I9" s="114"/>
      <c r="J9" s="114"/>
      <c r="K9" s="114"/>
      <c r="L9" s="114"/>
      <c r="M9" s="115"/>
    </row>
    <row r="10" spans="1:13" ht="14.25">
      <c r="A10" s="8"/>
      <c r="B10" s="230" t="s">
        <v>113</v>
      </c>
      <c r="C10" s="231" t="s">
        <v>90</v>
      </c>
      <c r="D10" s="113">
        <v>3</v>
      </c>
      <c r="E10" s="263"/>
      <c r="F10" s="114"/>
      <c r="G10" s="114"/>
      <c r="H10" s="114"/>
      <c r="I10" s="114"/>
      <c r="J10" s="114"/>
      <c r="K10" s="114"/>
      <c r="L10" s="114"/>
      <c r="M10" s="115"/>
    </row>
    <row r="11" spans="1:13" ht="14.25">
      <c r="A11" s="8"/>
      <c r="B11" s="230" t="s">
        <v>114</v>
      </c>
      <c r="C11" s="231" t="s">
        <v>91</v>
      </c>
      <c r="D11" s="113">
        <v>4</v>
      </c>
      <c r="E11" s="263"/>
      <c r="F11" s="114"/>
      <c r="G11" s="114"/>
      <c r="H11" s="114"/>
      <c r="I11" s="114"/>
      <c r="J11" s="114"/>
      <c r="K11" s="114"/>
      <c r="L11" s="114"/>
      <c r="M11" s="115"/>
    </row>
    <row r="12" spans="1:13" ht="14.25">
      <c r="A12" s="8"/>
      <c r="B12" s="270" t="s">
        <v>115</v>
      </c>
      <c r="C12" s="271" t="s">
        <v>92</v>
      </c>
      <c r="D12" s="116">
        <v>5</v>
      </c>
      <c r="E12" s="149">
        <f>E13+E14+E15+E16</f>
        <v>0</v>
      </c>
      <c r="F12" s="272">
        <f>F13+F14+F15+F16</f>
        <v>0</v>
      </c>
      <c r="G12" s="272">
        <f aca="true" t="shared" si="1" ref="G12:M12">G13+G14+G15+G16</f>
        <v>0</v>
      </c>
      <c r="H12" s="272">
        <f t="shared" si="1"/>
        <v>0</v>
      </c>
      <c r="I12" s="272">
        <f t="shared" si="1"/>
        <v>0</v>
      </c>
      <c r="J12" s="272">
        <f t="shared" si="1"/>
        <v>0</v>
      </c>
      <c r="K12" s="272">
        <f t="shared" si="1"/>
        <v>0</v>
      </c>
      <c r="L12" s="272">
        <f t="shared" si="1"/>
        <v>0</v>
      </c>
      <c r="M12" s="273">
        <f t="shared" si="1"/>
        <v>0</v>
      </c>
    </row>
    <row r="13" spans="1:13" ht="14.25">
      <c r="A13" s="8"/>
      <c r="B13" s="203"/>
      <c r="C13" s="274" t="s">
        <v>93</v>
      </c>
      <c r="D13" s="117">
        <v>6</v>
      </c>
      <c r="E13" s="264"/>
      <c r="F13" s="118"/>
      <c r="G13" s="118"/>
      <c r="H13" s="118"/>
      <c r="I13" s="118"/>
      <c r="J13" s="118"/>
      <c r="K13" s="118"/>
      <c r="L13" s="118"/>
      <c r="M13" s="119"/>
    </row>
    <row r="14" spans="1:13" ht="14.25">
      <c r="A14" s="8"/>
      <c r="B14" s="203"/>
      <c r="C14" s="274" t="s">
        <v>94</v>
      </c>
      <c r="D14" s="117">
        <v>7</v>
      </c>
      <c r="E14" s="264"/>
      <c r="F14" s="118"/>
      <c r="G14" s="118"/>
      <c r="H14" s="118"/>
      <c r="I14" s="118"/>
      <c r="J14" s="118"/>
      <c r="K14" s="118"/>
      <c r="L14" s="118"/>
      <c r="M14" s="119"/>
    </row>
    <row r="15" spans="1:13" ht="14.25">
      <c r="A15" s="8"/>
      <c r="B15" s="203"/>
      <c r="C15" s="274" t="s">
        <v>95</v>
      </c>
      <c r="D15" s="117">
        <v>8</v>
      </c>
      <c r="E15" s="264"/>
      <c r="F15" s="118"/>
      <c r="G15" s="118"/>
      <c r="H15" s="118"/>
      <c r="I15" s="118"/>
      <c r="J15" s="118"/>
      <c r="K15" s="118"/>
      <c r="L15" s="118"/>
      <c r="M15" s="119"/>
    </row>
    <row r="16" spans="1:13" ht="14.25">
      <c r="A16" s="8"/>
      <c r="B16" s="206"/>
      <c r="C16" s="275" t="s">
        <v>96</v>
      </c>
      <c r="D16" s="120">
        <v>9</v>
      </c>
      <c r="E16" s="265"/>
      <c r="F16" s="121"/>
      <c r="G16" s="121"/>
      <c r="H16" s="121"/>
      <c r="I16" s="121"/>
      <c r="J16" s="121"/>
      <c r="K16" s="121"/>
      <c r="L16" s="121"/>
      <c r="M16" s="122"/>
    </row>
    <row r="17" spans="1:13" ht="14.25">
      <c r="A17" s="8"/>
      <c r="B17" s="270" t="s">
        <v>116</v>
      </c>
      <c r="C17" s="271" t="s">
        <v>97</v>
      </c>
      <c r="D17" s="116">
        <v>10</v>
      </c>
      <c r="E17" s="149">
        <f>E18+E19</f>
        <v>0</v>
      </c>
      <c r="F17" s="272">
        <f>F18+F19</f>
        <v>0</v>
      </c>
      <c r="G17" s="272">
        <f aca="true" t="shared" si="2" ref="G17:M17">G18+G19</f>
        <v>0</v>
      </c>
      <c r="H17" s="272">
        <f t="shared" si="2"/>
        <v>0</v>
      </c>
      <c r="I17" s="272">
        <f t="shared" si="2"/>
        <v>0</v>
      </c>
      <c r="J17" s="272">
        <f t="shared" si="2"/>
        <v>0</v>
      </c>
      <c r="K17" s="272">
        <f t="shared" si="2"/>
        <v>0</v>
      </c>
      <c r="L17" s="272">
        <f t="shared" si="2"/>
        <v>0</v>
      </c>
      <c r="M17" s="273">
        <f t="shared" si="2"/>
        <v>0</v>
      </c>
    </row>
    <row r="18" spans="1:13" ht="14.25">
      <c r="A18" s="8"/>
      <c r="B18" s="203"/>
      <c r="C18" s="274" t="s">
        <v>98</v>
      </c>
      <c r="D18" s="117">
        <v>11</v>
      </c>
      <c r="E18" s="264"/>
      <c r="F18" s="118"/>
      <c r="G18" s="118"/>
      <c r="H18" s="118"/>
      <c r="I18" s="118"/>
      <c r="J18" s="118"/>
      <c r="K18" s="118"/>
      <c r="L18" s="118"/>
      <c r="M18" s="119"/>
    </row>
    <row r="19" spans="1:13" ht="14.25">
      <c r="A19" s="8"/>
      <c r="B19" s="206"/>
      <c r="C19" s="275" t="s">
        <v>99</v>
      </c>
      <c r="D19" s="120">
        <v>12</v>
      </c>
      <c r="E19" s="265"/>
      <c r="F19" s="121"/>
      <c r="G19" s="121"/>
      <c r="H19" s="121"/>
      <c r="I19" s="121"/>
      <c r="J19" s="121"/>
      <c r="K19" s="121"/>
      <c r="L19" s="121"/>
      <c r="M19" s="122"/>
    </row>
    <row r="20" spans="1:13" ht="14.25">
      <c r="A20" s="8"/>
      <c r="B20" s="230" t="s">
        <v>117</v>
      </c>
      <c r="C20" s="231" t="s">
        <v>100</v>
      </c>
      <c r="D20" s="113">
        <v>13</v>
      </c>
      <c r="E20" s="148">
        <f>E21+E22+E28+E29</f>
        <v>0</v>
      </c>
      <c r="F20" s="132">
        <f>F21+F22+F28+F29</f>
        <v>0</v>
      </c>
      <c r="G20" s="132">
        <f aca="true" t="shared" si="3" ref="G20:M20">G21+G22+G28+G29</f>
        <v>0</v>
      </c>
      <c r="H20" s="132">
        <f t="shared" si="3"/>
        <v>0</v>
      </c>
      <c r="I20" s="132">
        <f t="shared" si="3"/>
        <v>0</v>
      </c>
      <c r="J20" s="132">
        <f t="shared" si="3"/>
        <v>0</v>
      </c>
      <c r="K20" s="132">
        <f t="shared" si="3"/>
        <v>0</v>
      </c>
      <c r="L20" s="132">
        <f t="shared" si="3"/>
        <v>0</v>
      </c>
      <c r="M20" s="133">
        <f t="shared" si="3"/>
        <v>0</v>
      </c>
    </row>
    <row r="21" spans="1:13" ht="14.25">
      <c r="A21" s="8"/>
      <c r="B21" s="230" t="s">
        <v>112</v>
      </c>
      <c r="C21" s="231" t="s">
        <v>101</v>
      </c>
      <c r="D21" s="113">
        <v>14</v>
      </c>
      <c r="E21" s="263"/>
      <c r="F21" s="114"/>
      <c r="G21" s="114"/>
      <c r="H21" s="114"/>
      <c r="I21" s="114"/>
      <c r="J21" s="114"/>
      <c r="K21" s="114"/>
      <c r="L21" s="114"/>
      <c r="M21" s="115"/>
    </row>
    <row r="22" spans="1:13" ht="14.25">
      <c r="A22" s="8"/>
      <c r="B22" s="230" t="s">
        <v>113</v>
      </c>
      <c r="C22" s="231" t="s">
        <v>102</v>
      </c>
      <c r="D22" s="113">
        <v>15</v>
      </c>
      <c r="E22" s="148">
        <f>E23+E26+E27</f>
        <v>0</v>
      </c>
      <c r="F22" s="132">
        <f>F23+F26+F27</f>
        <v>0</v>
      </c>
      <c r="G22" s="132">
        <f aca="true" t="shared" si="4" ref="G22:M22">G23+G26+G27</f>
        <v>0</v>
      </c>
      <c r="H22" s="132">
        <f t="shared" si="4"/>
        <v>0</v>
      </c>
      <c r="I22" s="132">
        <f t="shared" si="4"/>
        <v>0</v>
      </c>
      <c r="J22" s="132">
        <f t="shared" si="4"/>
        <v>0</v>
      </c>
      <c r="K22" s="132">
        <f t="shared" si="4"/>
        <v>0</v>
      </c>
      <c r="L22" s="132">
        <f t="shared" si="4"/>
        <v>0</v>
      </c>
      <c r="M22" s="133">
        <f t="shared" si="4"/>
        <v>0</v>
      </c>
    </row>
    <row r="23" spans="1:13" ht="14.25">
      <c r="A23" s="8"/>
      <c r="B23" s="276"/>
      <c r="C23" s="277" t="s">
        <v>103</v>
      </c>
      <c r="D23" s="116">
        <v>16</v>
      </c>
      <c r="E23" s="149">
        <f>E24+E25</f>
        <v>0</v>
      </c>
      <c r="F23" s="272">
        <f>F24+F25</f>
        <v>0</v>
      </c>
      <c r="G23" s="272">
        <f aca="true" t="shared" si="5" ref="G23:M23">G24+G25</f>
        <v>0</v>
      </c>
      <c r="H23" s="272">
        <f t="shared" si="5"/>
        <v>0</v>
      </c>
      <c r="I23" s="272">
        <f t="shared" si="5"/>
        <v>0</v>
      </c>
      <c r="J23" s="272">
        <f t="shared" si="5"/>
        <v>0</v>
      </c>
      <c r="K23" s="272">
        <f t="shared" si="5"/>
        <v>0</v>
      </c>
      <c r="L23" s="272">
        <f t="shared" si="5"/>
        <v>0</v>
      </c>
      <c r="M23" s="273">
        <f t="shared" si="5"/>
        <v>0</v>
      </c>
    </row>
    <row r="24" spans="1:13" ht="14.25">
      <c r="A24" s="8"/>
      <c r="B24" s="278"/>
      <c r="C24" s="279" t="s">
        <v>104</v>
      </c>
      <c r="D24" s="117">
        <v>17</v>
      </c>
      <c r="E24" s="264"/>
      <c r="F24" s="118"/>
      <c r="G24" s="118"/>
      <c r="H24" s="118"/>
      <c r="I24" s="118"/>
      <c r="J24" s="118"/>
      <c r="K24" s="118"/>
      <c r="L24" s="118"/>
      <c r="M24" s="119"/>
    </row>
    <row r="25" spans="1:13" ht="14.25">
      <c r="A25" s="8"/>
      <c r="B25" s="278"/>
      <c r="C25" s="279" t="s">
        <v>105</v>
      </c>
      <c r="D25" s="117">
        <v>18</v>
      </c>
      <c r="E25" s="264"/>
      <c r="F25" s="118"/>
      <c r="G25" s="118"/>
      <c r="H25" s="118"/>
      <c r="I25" s="118"/>
      <c r="J25" s="118"/>
      <c r="K25" s="118"/>
      <c r="L25" s="118"/>
      <c r="M25" s="119"/>
    </row>
    <row r="26" spans="1:13" ht="22.5">
      <c r="A26" s="8"/>
      <c r="B26" s="203"/>
      <c r="C26" s="274" t="s">
        <v>106</v>
      </c>
      <c r="D26" s="117">
        <v>19</v>
      </c>
      <c r="E26" s="264"/>
      <c r="F26" s="118"/>
      <c r="G26" s="118"/>
      <c r="H26" s="118"/>
      <c r="I26" s="118"/>
      <c r="J26" s="118"/>
      <c r="K26" s="118"/>
      <c r="L26" s="118"/>
      <c r="M26" s="119"/>
    </row>
    <row r="27" spans="1:13" ht="14.25">
      <c r="A27" s="8"/>
      <c r="B27" s="206"/>
      <c r="C27" s="275" t="s">
        <v>107</v>
      </c>
      <c r="D27" s="120">
        <v>20</v>
      </c>
      <c r="E27" s="265"/>
      <c r="F27" s="121"/>
      <c r="G27" s="121"/>
      <c r="H27" s="121"/>
      <c r="I27" s="121"/>
      <c r="J27" s="121"/>
      <c r="K27" s="121"/>
      <c r="L27" s="121"/>
      <c r="M27" s="122"/>
    </row>
    <row r="28" spans="1:13" ht="14.25">
      <c r="A28" s="8"/>
      <c r="B28" s="230" t="s">
        <v>114</v>
      </c>
      <c r="C28" s="231" t="s">
        <v>108</v>
      </c>
      <c r="D28" s="113">
        <v>21</v>
      </c>
      <c r="E28" s="263"/>
      <c r="F28" s="114"/>
      <c r="G28" s="114"/>
      <c r="H28" s="114"/>
      <c r="I28" s="114"/>
      <c r="J28" s="114"/>
      <c r="K28" s="114"/>
      <c r="L28" s="114"/>
      <c r="M28" s="115"/>
    </row>
    <row r="29" spans="1:13" ht="14.25">
      <c r="A29" s="8"/>
      <c r="B29" s="230" t="s">
        <v>115</v>
      </c>
      <c r="C29" s="231" t="s">
        <v>109</v>
      </c>
      <c r="D29" s="113">
        <v>22</v>
      </c>
      <c r="E29" s="263"/>
      <c r="F29" s="114"/>
      <c r="G29" s="114"/>
      <c r="H29" s="114"/>
      <c r="I29" s="114"/>
      <c r="J29" s="114"/>
      <c r="K29" s="114"/>
      <c r="L29" s="114"/>
      <c r="M29" s="115"/>
    </row>
    <row r="30" spans="1:13" ht="15" thickBot="1">
      <c r="A30" s="8"/>
      <c r="B30" s="280"/>
      <c r="C30" s="281" t="s">
        <v>110</v>
      </c>
      <c r="D30" s="123">
        <v>23</v>
      </c>
      <c r="E30" s="151">
        <f>E8+E20</f>
        <v>0</v>
      </c>
      <c r="F30" s="282">
        <f>F8+F20</f>
        <v>0</v>
      </c>
      <c r="G30" s="282">
        <f aca="true" t="shared" si="6" ref="G30:M30">G8+G20</f>
        <v>0</v>
      </c>
      <c r="H30" s="282">
        <f t="shared" si="6"/>
        <v>0</v>
      </c>
      <c r="I30" s="282">
        <f t="shared" si="6"/>
        <v>0</v>
      </c>
      <c r="J30" s="282">
        <f t="shared" si="6"/>
        <v>0</v>
      </c>
      <c r="K30" s="282">
        <f t="shared" si="6"/>
        <v>0</v>
      </c>
      <c r="L30" s="282">
        <f t="shared" si="6"/>
        <v>0</v>
      </c>
      <c r="M30" s="283">
        <f t="shared" si="6"/>
        <v>0</v>
      </c>
    </row>
    <row r="31" spans="1:13" ht="14.25">
      <c r="A31" s="8"/>
      <c r="B31" s="218" t="s">
        <v>111</v>
      </c>
      <c r="C31" s="219" t="s">
        <v>118</v>
      </c>
      <c r="D31" s="112">
        <v>1</v>
      </c>
      <c r="E31" s="147">
        <f>E32+E33+E34+E35+E36+E37+E38+E39+E40</f>
        <v>0</v>
      </c>
      <c r="F31" s="134">
        <f>F32+F33+F34+F35+F36+F37+F38+F39+F40</f>
        <v>0</v>
      </c>
      <c r="G31" s="134">
        <f>G32+G33+G34+G35+G36+G37+G38+G39+G40</f>
        <v>0</v>
      </c>
      <c r="H31" s="134">
        <f aca="true" t="shared" si="7" ref="H31:M31">H32+H33+H34+H35+H36+H37+H38+H39+H40</f>
        <v>0</v>
      </c>
      <c r="I31" s="134">
        <f t="shared" si="7"/>
        <v>0</v>
      </c>
      <c r="J31" s="134">
        <f t="shared" si="7"/>
        <v>0</v>
      </c>
      <c r="K31" s="134">
        <f t="shared" si="7"/>
        <v>0</v>
      </c>
      <c r="L31" s="134">
        <f t="shared" si="7"/>
        <v>0</v>
      </c>
      <c r="M31" s="135">
        <f t="shared" si="7"/>
        <v>0</v>
      </c>
    </row>
    <row r="32" spans="1:13" ht="14.25">
      <c r="A32" s="8"/>
      <c r="B32" s="230" t="s">
        <v>112</v>
      </c>
      <c r="C32" s="231" t="s">
        <v>119</v>
      </c>
      <c r="D32" s="113">
        <v>2</v>
      </c>
      <c r="E32" s="263"/>
      <c r="F32" s="114"/>
      <c r="G32" s="114"/>
      <c r="H32" s="114"/>
      <c r="I32" s="114"/>
      <c r="J32" s="114"/>
      <c r="K32" s="114"/>
      <c r="L32" s="114"/>
      <c r="M32" s="115"/>
    </row>
    <row r="33" spans="1:13" ht="22.5">
      <c r="A33" s="8"/>
      <c r="B33" s="230" t="s">
        <v>113</v>
      </c>
      <c r="C33" s="231" t="s">
        <v>120</v>
      </c>
      <c r="D33" s="113">
        <v>3</v>
      </c>
      <c r="E33" s="263"/>
      <c r="F33" s="114"/>
      <c r="G33" s="114"/>
      <c r="H33" s="114"/>
      <c r="I33" s="114"/>
      <c r="J33" s="114"/>
      <c r="K33" s="114"/>
      <c r="L33" s="114"/>
      <c r="M33" s="115"/>
    </row>
    <row r="34" spans="1:13" ht="14.25">
      <c r="A34" s="8"/>
      <c r="B34" s="230" t="s">
        <v>114</v>
      </c>
      <c r="C34" s="231" t="s">
        <v>121</v>
      </c>
      <c r="D34" s="113">
        <v>4</v>
      </c>
      <c r="E34" s="263"/>
      <c r="F34" s="114"/>
      <c r="G34" s="114"/>
      <c r="H34" s="114"/>
      <c r="I34" s="114"/>
      <c r="J34" s="114"/>
      <c r="K34" s="114"/>
      <c r="L34" s="114"/>
      <c r="M34" s="115"/>
    </row>
    <row r="35" spans="1:13" ht="14.25">
      <c r="A35" s="8"/>
      <c r="B35" s="230" t="s">
        <v>115</v>
      </c>
      <c r="C35" s="231" t="s">
        <v>122</v>
      </c>
      <c r="D35" s="113">
        <v>5</v>
      </c>
      <c r="E35" s="263"/>
      <c r="F35" s="114"/>
      <c r="G35" s="114"/>
      <c r="H35" s="114"/>
      <c r="I35" s="114"/>
      <c r="J35" s="114"/>
      <c r="K35" s="114"/>
      <c r="L35" s="114"/>
      <c r="M35" s="115"/>
    </row>
    <row r="36" spans="1:13" ht="14.25">
      <c r="A36" s="8"/>
      <c r="B36" s="230" t="s">
        <v>116</v>
      </c>
      <c r="C36" s="231" t="s">
        <v>123</v>
      </c>
      <c r="D36" s="113">
        <v>6</v>
      </c>
      <c r="E36" s="263"/>
      <c r="F36" s="114"/>
      <c r="G36" s="114"/>
      <c r="H36" s="114"/>
      <c r="I36" s="114"/>
      <c r="J36" s="114"/>
      <c r="K36" s="114"/>
      <c r="L36" s="114"/>
      <c r="M36" s="115"/>
    </row>
    <row r="37" spans="1:13" ht="14.25">
      <c r="A37" s="8"/>
      <c r="B37" s="230" t="s">
        <v>140</v>
      </c>
      <c r="C37" s="231" t="s">
        <v>124</v>
      </c>
      <c r="D37" s="113">
        <v>7</v>
      </c>
      <c r="E37" s="263"/>
      <c r="F37" s="114"/>
      <c r="G37" s="114"/>
      <c r="H37" s="114"/>
      <c r="I37" s="114"/>
      <c r="J37" s="114"/>
      <c r="K37" s="114"/>
      <c r="L37" s="114"/>
      <c r="M37" s="115"/>
    </row>
    <row r="38" spans="1:13" ht="14.25">
      <c r="A38" s="8"/>
      <c r="B38" s="230" t="s">
        <v>141</v>
      </c>
      <c r="C38" s="231" t="s">
        <v>125</v>
      </c>
      <c r="D38" s="113">
        <v>8</v>
      </c>
      <c r="E38" s="263"/>
      <c r="F38" s="124"/>
      <c r="G38" s="124"/>
      <c r="H38" s="124"/>
      <c r="I38" s="124"/>
      <c r="J38" s="124"/>
      <c r="K38" s="124"/>
      <c r="L38" s="124"/>
      <c r="M38" s="125"/>
    </row>
    <row r="39" spans="1:13" ht="14.25">
      <c r="A39" s="8"/>
      <c r="B39" s="230" t="s">
        <v>142</v>
      </c>
      <c r="C39" s="231" t="s">
        <v>126</v>
      </c>
      <c r="D39" s="113">
        <v>9</v>
      </c>
      <c r="E39" s="263"/>
      <c r="F39" s="124"/>
      <c r="G39" s="124"/>
      <c r="H39" s="124"/>
      <c r="I39" s="124"/>
      <c r="J39" s="124"/>
      <c r="K39" s="124"/>
      <c r="L39" s="124"/>
      <c r="M39" s="125"/>
    </row>
    <row r="40" spans="1:13" ht="14.25">
      <c r="A40" s="8"/>
      <c r="B40" s="230" t="s">
        <v>143</v>
      </c>
      <c r="C40" s="231" t="s">
        <v>127</v>
      </c>
      <c r="D40" s="113">
        <v>10</v>
      </c>
      <c r="E40" s="263"/>
      <c r="F40" s="124"/>
      <c r="G40" s="124"/>
      <c r="H40" s="124"/>
      <c r="I40" s="124"/>
      <c r="J40" s="124"/>
      <c r="K40" s="124"/>
      <c r="L40" s="124"/>
      <c r="M40" s="125"/>
    </row>
    <row r="41" spans="1:13" ht="14.25">
      <c r="A41" s="8"/>
      <c r="B41" s="230" t="s">
        <v>117</v>
      </c>
      <c r="C41" s="231" t="s">
        <v>128</v>
      </c>
      <c r="D41" s="113">
        <v>11</v>
      </c>
      <c r="E41" s="148">
        <f>E42+E43+E44+E53</f>
        <v>0</v>
      </c>
      <c r="F41" s="228">
        <f>F42+F43+F44+F53</f>
        <v>0</v>
      </c>
      <c r="G41" s="228">
        <f aca="true" t="shared" si="8" ref="G41:M41">G42+G43+G44+G53</f>
        <v>0</v>
      </c>
      <c r="H41" s="228">
        <f t="shared" si="8"/>
        <v>0</v>
      </c>
      <c r="I41" s="228">
        <f t="shared" si="8"/>
        <v>0</v>
      </c>
      <c r="J41" s="228">
        <f t="shared" si="8"/>
        <v>0</v>
      </c>
      <c r="K41" s="228">
        <f t="shared" si="8"/>
        <v>0</v>
      </c>
      <c r="L41" s="228">
        <f t="shared" si="8"/>
        <v>0</v>
      </c>
      <c r="M41" s="229">
        <f t="shared" si="8"/>
        <v>0</v>
      </c>
    </row>
    <row r="42" spans="1:13" ht="14.25">
      <c r="A42" s="8"/>
      <c r="B42" s="230" t="s">
        <v>112</v>
      </c>
      <c r="C42" s="231" t="s">
        <v>129</v>
      </c>
      <c r="D42" s="113">
        <v>12</v>
      </c>
      <c r="E42" s="263"/>
      <c r="F42" s="124"/>
      <c r="G42" s="124"/>
      <c r="H42" s="124"/>
      <c r="I42" s="124"/>
      <c r="J42" s="124"/>
      <c r="K42" s="124"/>
      <c r="L42" s="124"/>
      <c r="M42" s="125"/>
    </row>
    <row r="43" spans="2:13" ht="14.25">
      <c r="B43" s="230" t="s">
        <v>113</v>
      </c>
      <c r="C43" s="231" t="s">
        <v>130</v>
      </c>
      <c r="D43" s="113">
        <v>13</v>
      </c>
      <c r="E43" s="263"/>
      <c r="F43" s="124"/>
      <c r="G43" s="124"/>
      <c r="H43" s="124"/>
      <c r="I43" s="124"/>
      <c r="J43" s="124"/>
      <c r="K43" s="124"/>
      <c r="L43" s="124"/>
      <c r="M43" s="125"/>
    </row>
    <row r="44" spans="2:13" ht="14.25">
      <c r="B44" s="270" t="s">
        <v>114</v>
      </c>
      <c r="C44" s="271" t="s">
        <v>131</v>
      </c>
      <c r="D44" s="116">
        <v>14</v>
      </c>
      <c r="E44" s="149">
        <f>E45+E46+E47+E48+E51+E52</f>
        <v>0</v>
      </c>
      <c r="F44" s="284">
        <f>F45+F46+F47+F48+F51+F52</f>
        <v>0</v>
      </c>
      <c r="G44" s="284">
        <f aca="true" t="shared" si="9" ref="G44:M44">G45+G46+G47+G48+G51+G52</f>
        <v>0</v>
      </c>
      <c r="H44" s="284">
        <f t="shared" si="9"/>
        <v>0</v>
      </c>
      <c r="I44" s="284">
        <f t="shared" si="9"/>
        <v>0</v>
      </c>
      <c r="J44" s="284">
        <f t="shared" si="9"/>
        <v>0</v>
      </c>
      <c r="K44" s="284">
        <f t="shared" si="9"/>
        <v>0</v>
      </c>
      <c r="L44" s="284">
        <f t="shared" si="9"/>
        <v>0</v>
      </c>
      <c r="M44" s="285">
        <f t="shared" si="9"/>
        <v>0</v>
      </c>
    </row>
    <row r="45" spans="2:13" ht="14.25">
      <c r="B45" s="203"/>
      <c r="C45" s="274" t="s">
        <v>132</v>
      </c>
      <c r="D45" s="117">
        <v>15</v>
      </c>
      <c r="E45" s="264"/>
      <c r="F45" s="266"/>
      <c r="G45" s="266"/>
      <c r="H45" s="266"/>
      <c r="I45" s="266"/>
      <c r="J45" s="266"/>
      <c r="K45" s="266"/>
      <c r="L45" s="266"/>
      <c r="M45" s="267"/>
    </row>
    <row r="46" spans="2:13" ht="14.25">
      <c r="B46" s="203"/>
      <c r="C46" s="274" t="s">
        <v>133</v>
      </c>
      <c r="D46" s="117">
        <v>16</v>
      </c>
      <c r="E46" s="264"/>
      <c r="F46" s="266"/>
      <c r="G46" s="266"/>
      <c r="H46" s="266"/>
      <c r="I46" s="266"/>
      <c r="J46" s="266"/>
      <c r="K46" s="266"/>
      <c r="L46" s="266"/>
      <c r="M46" s="267"/>
    </row>
    <row r="47" spans="2:13" ht="14.25">
      <c r="B47" s="203"/>
      <c r="C47" s="274" t="s">
        <v>134</v>
      </c>
      <c r="D47" s="117">
        <v>17</v>
      </c>
      <c r="E47" s="264"/>
      <c r="F47" s="266"/>
      <c r="G47" s="266"/>
      <c r="H47" s="266"/>
      <c r="I47" s="266"/>
      <c r="J47" s="266"/>
      <c r="K47" s="266"/>
      <c r="L47" s="266"/>
      <c r="M47" s="267"/>
    </row>
    <row r="48" spans="2:13" ht="14.25">
      <c r="B48" s="203"/>
      <c r="C48" s="274" t="s">
        <v>135</v>
      </c>
      <c r="D48" s="117">
        <v>18</v>
      </c>
      <c r="E48" s="150">
        <f>E49+E50</f>
        <v>0</v>
      </c>
      <c r="F48" s="286">
        <f>F49+F50</f>
        <v>0</v>
      </c>
      <c r="G48" s="286">
        <f aca="true" t="shared" si="10" ref="G48:M48">G49+G50</f>
        <v>0</v>
      </c>
      <c r="H48" s="286">
        <f t="shared" si="10"/>
        <v>0</v>
      </c>
      <c r="I48" s="286">
        <f t="shared" si="10"/>
        <v>0</v>
      </c>
      <c r="J48" s="286">
        <f t="shared" si="10"/>
        <v>0</v>
      </c>
      <c r="K48" s="286">
        <f t="shared" si="10"/>
        <v>0</v>
      </c>
      <c r="L48" s="286">
        <f t="shared" si="10"/>
        <v>0</v>
      </c>
      <c r="M48" s="287">
        <f t="shared" si="10"/>
        <v>0</v>
      </c>
    </row>
    <row r="49" spans="2:13" ht="14.25">
      <c r="B49" s="278"/>
      <c r="C49" s="279" t="s">
        <v>104</v>
      </c>
      <c r="D49" s="117">
        <v>19</v>
      </c>
      <c r="E49" s="264"/>
      <c r="F49" s="266"/>
      <c r="G49" s="266"/>
      <c r="H49" s="266"/>
      <c r="I49" s="266"/>
      <c r="J49" s="266"/>
      <c r="K49" s="266"/>
      <c r="L49" s="266"/>
      <c r="M49" s="267"/>
    </row>
    <row r="50" spans="2:13" ht="14.25">
      <c r="B50" s="278"/>
      <c r="C50" s="279" t="s">
        <v>105</v>
      </c>
      <c r="D50" s="117">
        <v>20</v>
      </c>
      <c r="E50" s="264"/>
      <c r="F50" s="266"/>
      <c r="G50" s="266"/>
      <c r="H50" s="266"/>
      <c r="I50" s="266"/>
      <c r="J50" s="266"/>
      <c r="K50" s="266"/>
      <c r="L50" s="266"/>
      <c r="M50" s="267"/>
    </row>
    <row r="51" spans="2:13" ht="14.25">
      <c r="B51" s="203"/>
      <c r="C51" s="274" t="s">
        <v>136</v>
      </c>
      <c r="D51" s="117">
        <v>21</v>
      </c>
      <c r="E51" s="264"/>
      <c r="F51" s="266"/>
      <c r="G51" s="266"/>
      <c r="H51" s="266"/>
      <c r="I51" s="266"/>
      <c r="J51" s="266"/>
      <c r="K51" s="266"/>
      <c r="L51" s="266"/>
      <c r="M51" s="267"/>
    </row>
    <row r="52" spans="2:13" ht="14.25">
      <c r="B52" s="206"/>
      <c r="C52" s="275" t="s">
        <v>137</v>
      </c>
      <c r="D52" s="120">
        <v>22</v>
      </c>
      <c r="E52" s="265"/>
      <c r="F52" s="268"/>
      <c r="G52" s="268"/>
      <c r="H52" s="268"/>
      <c r="I52" s="268"/>
      <c r="J52" s="268"/>
      <c r="K52" s="268"/>
      <c r="L52" s="268"/>
      <c r="M52" s="269"/>
    </row>
    <row r="53" spans="2:13" ht="14.25">
      <c r="B53" s="230" t="s">
        <v>115</v>
      </c>
      <c r="C53" s="231" t="s">
        <v>138</v>
      </c>
      <c r="D53" s="113">
        <v>23</v>
      </c>
      <c r="E53" s="263"/>
      <c r="F53" s="124"/>
      <c r="G53" s="124"/>
      <c r="H53" s="124"/>
      <c r="I53" s="124"/>
      <c r="J53" s="124"/>
      <c r="K53" s="124"/>
      <c r="L53" s="124"/>
      <c r="M53" s="125"/>
    </row>
    <row r="54" spans="2:13" ht="15" thickBot="1">
      <c r="B54" s="239"/>
      <c r="C54" s="240" t="s">
        <v>139</v>
      </c>
      <c r="D54" s="123">
        <v>24</v>
      </c>
      <c r="E54" s="151">
        <f>E31+E41</f>
        <v>0</v>
      </c>
      <c r="F54" s="243">
        <f>F31+F41</f>
        <v>0</v>
      </c>
      <c r="G54" s="243">
        <f aca="true" t="shared" si="11" ref="G54:M54">G31+G41</f>
        <v>0</v>
      </c>
      <c r="H54" s="243">
        <f t="shared" si="11"/>
        <v>0</v>
      </c>
      <c r="I54" s="243">
        <f t="shared" si="11"/>
        <v>0</v>
      </c>
      <c r="J54" s="243">
        <f t="shared" si="11"/>
        <v>0</v>
      </c>
      <c r="K54" s="243">
        <f t="shared" si="11"/>
        <v>0</v>
      </c>
      <c r="L54" s="243">
        <f t="shared" si="11"/>
        <v>0</v>
      </c>
      <c r="M54" s="244">
        <f t="shared" si="11"/>
        <v>0</v>
      </c>
    </row>
  </sheetData>
  <sheetProtection/>
  <mergeCells count="2"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29.3984375" style="0" customWidth="1"/>
    <col min="3" max="3" width="8.59765625" style="0" customWidth="1"/>
    <col min="4" max="4" width="11.59765625" style="0" customWidth="1"/>
    <col min="5" max="5" width="31.59765625" style="0" customWidth="1"/>
  </cols>
  <sheetData>
    <row r="1" spans="1:5" ht="14.25">
      <c r="A1" s="8"/>
      <c r="B1" s="8"/>
      <c r="C1" s="8"/>
      <c r="D1" s="8"/>
      <c r="E1" s="8"/>
    </row>
    <row r="2" spans="1:5" ht="14.25">
      <c r="A2" s="8"/>
      <c r="B2" s="8"/>
      <c r="C2" s="8"/>
      <c r="D2" s="8"/>
      <c r="E2" s="8"/>
    </row>
    <row r="3" spans="1:5" ht="20.25">
      <c r="A3" s="8"/>
      <c r="B3" s="16" t="s">
        <v>73</v>
      </c>
      <c r="C3" s="17"/>
      <c r="D3" s="17"/>
      <c r="E3" s="17"/>
    </row>
    <row r="4" spans="1:5" ht="14.25">
      <c r="A4" s="8"/>
      <c r="B4" s="17"/>
      <c r="C4" s="17"/>
      <c r="D4" s="17"/>
      <c r="E4" s="17"/>
    </row>
    <row r="5" spans="1:5" ht="15" thickBot="1">
      <c r="A5" s="8"/>
      <c r="B5" s="17"/>
      <c r="C5" s="17"/>
      <c r="D5" s="17"/>
      <c r="E5" s="17"/>
    </row>
    <row r="6" spans="1:5" ht="39" thickBot="1">
      <c r="A6" s="8"/>
      <c r="B6" s="334" t="s">
        <v>36</v>
      </c>
      <c r="C6" s="335"/>
      <c r="D6" s="41" t="s">
        <v>37</v>
      </c>
      <c r="E6" s="87" t="s">
        <v>38</v>
      </c>
    </row>
    <row r="7" spans="1:5" ht="60" customHeight="1">
      <c r="A7" s="8"/>
      <c r="B7" s="332" t="s">
        <v>32</v>
      </c>
      <c r="C7" s="333"/>
      <c r="D7" s="83"/>
      <c r="E7" s="10" t="str">
        <f>IF(D7=2,"Analiza wskazuje, że przedsięwzięcie inwestycyjne jest celowe, nie ma przeszkód marketingowych w realizacji przedsięwzięcia inwestycyjnego a szacowany popyt zapewnia zbyt.",IF(D7=1,"Analiza  wskazuje, że przedsięwzięcie inwestycyjne jest celowe, przewidywany popyt na rynku zapewnia zbyt, tym niemniej niektóre założenia projektu są zbyt optymistyczne.",IF(D7=0,"Brak uzasadnienia dla realizacji przedsięwzięcia lub przyjęte założenia marketingowe budzą zastrzeżenia.")))</f>
        <v>Brak uzasadnienia dla realizacji przedsięwzięcia lub przyjęte założenia marketingowe budzą zastrzeżenia.</v>
      </c>
    </row>
    <row r="8" spans="1:5" ht="60" customHeight="1">
      <c r="A8" s="8"/>
      <c r="B8" s="336" t="s">
        <v>33</v>
      </c>
      <c r="C8" s="337"/>
      <c r="D8" s="84"/>
      <c r="E8" s="11" t="str">
        <f>IF(D8=2,"Przedsięwzięcie inwestycyjne jest dobrze przygotowane od strony techniczno-organizacyjnej i nie ma zagrożeń jego realizacji, pożyczkobiorca posiada wymagane zezwolenia itp.",IF(D8=1,"Niektóre założenia techniczno-organizacyjne przedsięwzięcia inwestycyjnego są zbyt optymistyczne lub występują braki w dokumentacji technicznej lub prawnej.",IF(D8=0,"Przedsięwzięcie inwestycyjne budzi wątpliwości lub założenia techniczno- organizacyjne budzą zastrzeżenia.")))</f>
        <v>Przedsięwzięcie inwestycyjne budzi wątpliwości lub założenia techniczno- organizacyjne budzą zastrzeżenia.</v>
      </c>
    </row>
    <row r="9" spans="1:5" ht="60" customHeight="1">
      <c r="A9" s="8"/>
      <c r="B9" s="338" t="s">
        <v>34</v>
      </c>
      <c r="C9" s="339"/>
      <c r="D9" s="85"/>
      <c r="E9" s="12" t="str">
        <f>IF(D9=2,"Spełniony jest wymóg finansowej wykonalności przedsięwzięcia.",IF(D9=1,"Spełniony jest wymóg finansowej wykonalności przedsięwzięcia.",IF(D9=0,"Nie jest spełniony wymóg finansowej wykonalności przedsięwzięcia.")))</f>
        <v>Nie jest spełniony wymóg finansowej wykonalności przedsięwzięcia.</v>
      </c>
    </row>
    <row r="10" spans="1:5" ht="60" customHeight="1" thickBot="1">
      <c r="A10" s="8"/>
      <c r="B10" s="88" t="s">
        <v>35</v>
      </c>
      <c r="C10" s="86"/>
      <c r="D10" s="9">
        <f>IF(C10&gt;=45%,4,IF(C10&gt;=35%,3,IF(C10&gt;=20%,2,IF(C10&gt;=10%,1,0))))</f>
        <v>0</v>
      </c>
      <c r="E10" s="13" t="str">
        <f>IF(D10&lt;10%,"Nie jest spełniony wymóg minimalnego udziału własnego. Podstawa do odrzucenia wniosku o udzielenie pożyczki bez dokonywania dalszych analiz.",IF(D10&gt;=10%,"Jest spełniony wymóg minimalnego udziału własnego."))</f>
        <v>Nie jest spełniony wymóg minimalnego udziału własnego. Podstawa do odrzucenia wniosku o udzielenie pożyczki bez dokonywania dalszych analiz.</v>
      </c>
    </row>
    <row r="11" spans="1:5" ht="14.25">
      <c r="A11" s="8"/>
      <c r="B11" s="89"/>
      <c r="C11" s="90"/>
      <c r="D11" s="91"/>
      <c r="E11" s="92"/>
    </row>
    <row r="12" spans="1:5" ht="15" thickBot="1">
      <c r="A12" s="8"/>
      <c r="B12" s="93"/>
      <c r="C12" s="94"/>
      <c r="D12" s="95"/>
      <c r="E12" s="96"/>
    </row>
    <row r="13" spans="1:5" ht="15" thickBot="1">
      <c r="A13" s="8"/>
      <c r="B13" s="330" t="s">
        <v>39</v>
      </c>
      <c r="C13" s="331"/>
      <c r="D13" s="14">
        <f>D7+D8+D9+D10</f>
        <v>0</v>
      </c>
      <c r="E13" s="97"/>
    </row>
    <row r="14" spans="1:5" ht="102.75" thickBot="1">
      <c r="A14" s="8"/>
      <c r="B14" s="330" t="s">
        <v>40</v>
      </c>
      <c r="C14" s="331"/>
      <c r="D14" s="15" t="str">
        <f>IF(D13&gt;=7,"Dobra",IF(D13&gt;=4,"Przeciętna",IF(D13&lt;4,"Zła. Podstawa do odrzucenia wniosku o udzielenie pożyczki bez dokonywania dalszych analiz.")))</f>
        <v>Zła. Podstawa do odrzucenia wniosku o udzielenie pożyczki bez dokonywania dalszych analiz.</v>
      </c>
      <c r="E14" s="17"/>
    </row>
    <row r="15" spans="1:5" ht="14.25">
      <c r="A15" s="8"/>
      <c r="B15" s="8"/>
      <c r="C15" s="8"/>
      <c r="D15" s="8"/>
      <c r="E15" s="8"/>
    </row>
    <row r="16" spans="1:5" ht="14.25">
      <c r="A16" s="8"/>
      <c r="B16" s="8"/>
      <c r="C16" s="8"/>
      <c r="D16" s="8"/>
      <c r="E16" s="8"/>
    </row>
    <row r="17" spans="1:5" ht="14.25">
      <c r="A17" s="8"/>
      <c r="B17" s="8" t="s">
        <v>84</v>
      </c>
      <c r="C17" s="8"/>
      <c r="D17" s="8"/>
      <c r="E17" s="8"/>
    </row>
    <row r="18" spans="1:5" ht="14.25">
      <c r="A18" s="8"/>
      <c r="B18" s="8" t="s">
        <v>85</v>
      </c>
      <c r="C18" s="8"/>
      <c r="D18" s="8"/>
      <c r="E18" s="8"/>
    </row>
    <row r="19" spans="1:5" ht="14.25">
      <c r="A19" s="8"/>
      <c r="B19" s="8"/>
      <c r="C19" s="8"/>
      <c r="D19" s="8"/>
      <c r="E19" s="8"/>
    </row>
    <row r="20" spans="1:5" ht="14.25">
      <c r="A20" s="8"/>
      <c r="B20" s="8"/>
      <c r="C20" s="8"/>
      <c r="D20" s="8"/>
      <c r="E20" s="8"/>
    </row>
    <row r="21" spans="1:5" ht="14.25">
      <c r="A21" s="8"/>
      <c r="B21" s="8"/>
      <c r="C21" s="8"/>
      <c r="D21" s="8"/>
      <c r="E21" s="8"/>
    </row>
    <row r="22" spans="1:5" ht="14.25">
      <c r="A22" s="8"/>
      <c r="B22" s="8"/>
      <c r="C22" s="8"/>
      <c r="D22" s="8"/>
      <c r="E22" s="8"/>
    </row>
    <row r="23" spans="1:5" ht="14.25">
      <c r="A23" s="8"/>
      <c r="B23" s="8"/>
      <c r="C23" s="8"/>
      <c r="D23" s="8"/>
      <c r="E23" s="8"/>
    </row>
  </sheetData>
  <sheetProtection password="EEAB" sheet="1" objects="1" scenarios="1"/>
  <mergeCells count="6">
    <mergeCell ref="B13:C13"/>
    <mergeCell ref="B14:C14"/>
    <mergeCell ref="B7:C7"/>
    <mergeCell ref="B6:C6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3.59765625" style="0" customWidth="1"/>
    <col min="3" max="3" width="41.59765625" style="0" customWidth="1"/>
    <col min="4" max="4" width="4.59765625" style="0" customWidth="1"/>
    <col min="5" max="7" width="10.59765625" style="0" customWidth="1"/>
    <col min="8" max="13" width="11.09765625" style="0" customWidth="1"/>
  </cols>
  <sheetData>
    <row r="1" spans="1:13" ht="14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8"/>
      <c r="B3" s="16" t="s">
        <v>145</v>
      </c>
      <c r="C3" s="17"/>
      <c r="D3" s="17"/>
      <c r="E3" s="17"/>
      <c r="F3" s="17"/>
      <c r="G3" s="17"/>
      <c r="H3" s="17"/>
      <c r="I3" s="17"/>
      <c r="J3" s="17"/>
      <c r="K3" s="18" t="s">
        <v>11</v>
      </c>
      <c r="L3" s="17"/>
      <c r="M3" s="17"/>
    </row>
    <row r="4" spans="1:13" ht="14.25">
      <c r="A4" s="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" thickBot="1">
      <c r="A5" s="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33.75">
      <c r="A6" s="8"/>
      <c r="B6" s="290" t="s">
        <v>0</v>
      </c>
      <c r="C6" s="292" t="s">
        <v>1</v>
      </c>
      <c r="D6" s="19" t="s">
        <v>2</v>
      </c>
      <c r="E6" s="20" t="s">
        <v>236</v>
      </c>
      <c r="F6" s="20" t="s">
        <v>3</v>
      </c>
      <c r="G6" s="20" t="s">
        <v>4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  <c r="M6" s="21" t="s">
        <v>10</v>
      </c>
    </row>
    <row r="7" spans="1:13" ht="15" customHeight="1" thickBot="1">
      <c r="A7" s="8"/>
      <c r="B7" s="294"/>
      <c r="C7" s="295"/>
      <c r="D7" s="22" t="s">
        <v>74</v>
      </c>
      <c r="E7" s="152">
        <f>Bilans!E7</f>
        <v>0</v>
      </c>
      <c r="F7" s="128">
        <f>Bilans!F7</f>
        <v>0</v>
      </c>
      <c r="G7" s="128">
        <f>Bilans!G7</f>
        <v>0</v>
      </c>
      <c r="H7" s="128">
        <f>Bilans!H7</f>
        <v>0</v>
      </c>
      <c r="I7" s="128">
        <f>Bilans!I7</f>
        <v>0</v>
      </c>
      <c r="J7" s="128">
        <f>Bilans!J7</f>
        <v>0</v>
      </c>
      <c r="K7" s="128">
        <f>Bilans!K7</f>
        <v>0</v>
      </c>
      <c r="L7" s="128">
        <f>Bilans!L7</f>
        <v>0</v>
      </c>
      <c r="M7" s="129">
        <f>Bilans!M7</f>
        <v>0</v>
      </c>
    </row>
    <row r="8" spans="1:13" ht="22.5">
      <c r="A8" s="8"/>
      <c r="B8" s="246" t="s">
        <v>111</v>
      </c>
      <c r="C8" s="247" t="s">
        <v>177</v>
      </c>
      <c r="D8" s="248">
        <v>1</v>
      </c>
      <c r="E8" s="249">
        <f>E9+E10+E11+E12</f>
        <v>0</v>
      </c>
      <c r="F8" s="130">
        <f>F9+F10+F11+F12</f>
        <v>0</v>
      </c>
      <c r="G8" s="130">
        <f aca="true" t="shared" si="0" ref="G8:M8">G9+G10+G11+G12</f>
        <v>0</v>
      </c>
      <c r="H8" s="130">
        <f t="shared" si="0"/>
        <v>0</v>
      </c>
      <c r="I8" s="130">
        <f t="shared" si="0"/>
        <v>0</v>
      </c>
      <c r="J8" s="130">
        <f t="shared" si="0"/>
        <v>0</v>
      </c>
      <c r="K8" s="130">
        <f t="shared" si="0"/>
        <v>0</v>
      </c>
      <c r="L8" s="130">
        <f t="shared" si="0"/>
        <v>0</v>
      </c>
      <c r="M8" s="131">
        <f t="shared" si="0"/>
        <v>0</v>
      </c>
    </row>
    <row r="9" spans="1:13" ht="14.25">
      <c r="A9" s="8"/>
      <c r="B9" s="250"/>
      <c r="C9" s="251" t="s">
        <v>146</v>
      </c>
      <c r="D9" s="252">
        <v>2</v>
      </c>
      <c r="E9" s="245"/>
      <c r="F9" s="114"/>
      <c r="G9" s="114"/>
      <c r="H9" s="114"/>
      <c r="I9" s="114"/>
      <c r="J9" s="114"/>
      <c r="K9" s="114"/>
      <c r="L9" s="114"/>
      <c r="M9" s="115"/>
    </row>
    <row r="10" spans="1:13" ht="14.25">
      <c r="A10" s="8"/>
      <c r="B10" s="250"/>
      <c r="C10" s="251" t="s">
        <v>147</v>
      </c>
      <c r="D10" s="252">
        <v>3</v>
      </c>
      <c r="E10" s="245"/>
      <c r="F10" s="114"/>
      <c r="G10" s="114"/>
      <c r="H10" s="114"/>
      <c r="I10" s="114"/>
      <c r="J10" s="114"/>
      <c r="K10" s="114"/>
      <c r="L10" s="114"/>
      <c r="M10" s="115"/>
    </row>
    <row r="11" spans="1:13" ht="14.25">
      <c r="A11" s="8"/>
      <c r="B11" s="250"/>
      <c r="C11" s="251" t="s">
        <v>148</v>
      </c>
      <c r="D11" s="252">
        <v>4</v>
      </c>
      <c r="E11" s="245"/>
      <c r="F11" s="114"/>
      <c r="G11" s="114"/>
      <c r="H11" s="114"/>
      <c r="I11" s="114"/>
      <c r="J11" s="114"/>
      <c r="K11" s="114"/>
      <c r="L11" s="114"/>
      <c r="M11" s="115"/>
    </row>
    <row r="12" spans="1:13" ht="14.25">
      <c r="A12" s="8"/>
      <c r="B12" s="250"/>
      <c r="C12" s="251" t="s">
        <v>149</v>
      </c>
      <c r="D12" s="252">
        <v>5</v>
      </c>
      <c r="E12" s="245"/>
      <c r="F12" s="114"/>
      <c r="G12" s="114"/>
      <c r="H12" s="114"/>
      <c r="I12" s="114"/>
      <c r="J12" s="114"/>
      <c r="K12" s="114"/>
      <c r="L12" s="114"/>
      <c r="M12" s="115"/>
    </row>
    <row r="13" spans="1:13" ht="14.25">
      <c r="A13" s="8"/>
      <c r="B13" s="253" t="s">
        <v>117</v>
      </c>
      <c r="C13" s="254" t="s">
        <v>150</v>
      </c>
      <c r="D13" s="255">
        <v>6</v>
      </c>
      <c r="E13" s="256">
        <f>E14+E15+E16+E17+E18+E19+E20+E21</f>
        <v>0</v>
      </c>
      <c r="F13" s="226">
        <f>F14+F15+F16+F17+F18+F19+F20+F21</f>
        <v>0</v>
      </c>
      <c r="G13" s="226">
        <f aca="true" t="shared" si="1" ref="G13:M13">G14+G15+G16+G17+G18+G19+G20+G21</f>
        <v>0</v>
      </c>
      <c r="H13" s="226">
        <f t="shared" si="1"/>
        <v>0</v>
      </c>
      <c r="I13" s="226">
        <f t="shared" si="1"/>
        <v>0</v>
      </c>
      <c r="J13" s="226">
        <f t="shared" si="1"/>
        <v>0</v>
      </c>
      <c r="K13" s="226">
        <f t="shared" si="1"/>
        <v>0</v>
      </c>
      <c r="L13" s="226">
        <f t="shared" si="1"/>
        <v>0</v>
      </c>
      <c r="M13" s="227">
        <f t="shared" si="1"/>
        <v>0</v>
      </c>
    </row>
    <row r="14" spans="1:13" ht="14.25">
      <c r="A14" s="8"/>
      <c r="B14" s="250"/>
      <c r="C14" s="251" t="s">
        <v>151</v>
      </c>
      <c r="D14" s="252">
        <v>7</v>
      </c>
      <c r="E14" s="245"/>
      <c r="F14" s="114"/>
      <c r="G14" s="114"/>
      <c r="H14" s="114"/>
      <c r="I14" s="114"/>
      <c r="J14" s="114"/>
      <c r="K14" s="114"/>
      <c r="L14" s="114"/>
      <c r="M14" s="115"/>
    </row>
    <row r="15" spans="1:13" ht="14.25">
      <c r="A15" s="8"/>
      <c r="B15" s="250"/>
      <c r="C15" s="251" t="s">
        <v>152</v>
      </c>
      <c r="D15" s="252">
        <v>8</v>
      </c>
      <c r="E15" s="245"/>
      <c r="F15" s="114"/>
      <c r="G15" s="114"/>
      <c r="H15" s="114"/>
      <c r="I15" s="114"/>
      <c r="J15" s="114"/>
      <c r="K15" s="114"/>
      <c r="L15" s="114"/>
      <c r="M15" s="115"/>
    </row>
    <row r="16" spans="1:13" ht="14.25">
      <c r="A16" s="8"/>
      <c r="B16" s="250"/>
      <c r="C16" s="251" t="s">
        <v>153</v>
      </c>
      <c r="D16" s="252">
        <v>9</v>
      </c>
      <c r="E16" s="245"/>
      <c r="F16" s="114"/>
      <c r="G16" s="114"/>
      <c r="H16" s="114"/>
      <c r="I16" s="114"/>
      <c r="J16" s="114"/>
      <c r="K16" s="114"/>
      <c r="L16" s="114"/>
      <c r="M16" s="115"/>
    </row>
    <row r="17" spans="1:13" ht="14.25">
      <c r="A17" s="8"/>
      <c r="B17" s="250"/>
      <c r="C17" s="251" t="s">
        <v>154</v>
      </c>
      <c r="D17" s="252">
        <v>10</v>
      </c>
      <c r="E17" s="245"/>
      <c r="F17" s="114"/>
      <c r="G17" s="114"/>
      <c r="H17" s="114"/>
      <c r="I17" s="114"/>
      <c r="J17" s="114"/>
      <c r="K17" s="114"/>
      <c r="L17" s="114"/>
      <c r="M17" s="115"/>
    </row>
    <row r="18" spans="1:13" ht="14.25">
      <c r="A18" s="8"/>
      <c r="B18" s="250"/>
      <c r="C18" s="251" t="s">
        <v>155</v>
      </c>
      <c r="D18" s="252">
        <v>11</v>
      </c>
      <c r="E18" s="245"/>
      <c r="F18" s="114"/>
      <c r="G18" s="114"/>
      <c r="H18" s="114"/>
      <c r="I18" s="114"/>
      <c r="J18" s="114"/>
      <c r="K18" s="114"/>
      <c r="L18" s="114"/>
      <c r="M18" s="115"/>
    </row>
    <row r="19" spans="2:13" ht="14.25">
      <c r="B19" s="250"/>
      <c r="C19" s="251" t="s">
        <v>156</v>
      </c>
      <c r="D19" s="252">
        <v>12</v>
      </c>
      <c r="E19" s="245"/>
      <c r="F19" s="124"/>
      <c r="G19" s="124"/>
      <c r="H19" s="124"/>
      <c r="I19" s="124"/>
      <c r="J19" s="124"/>
      <c r="K19" s="124"/>
      <c r="L19" s="124"/>
      <c r="M19" s="125"/>
    </row>
    <row r="20" spans="2:13" ht="14.25">
      <c r="B20" s="250"/>
      <c r="C20" s="251" t="s">
        <v>157</v>
      </c>
      <c r="D20" s="252">
        <v>13</v>
      </c>
      <c r="E20" s="245"/>
      <c r="F20" s="124"/>
      <c r="G20" s="124"/>
      <c r="H20" s="124"/>
      <c r="I20" s="124"/>
      <c r="J20" s="124"/>
      <c r="K20" s="124"/>
      <c r="L20" s="124"/>
      <c r="M20" s="125"/>
    </row>
    <row r="21" spans="2:13" ht="14.25">
      <c r="B21" s="250"/>
      <c r="C21" s="251" t="s">
        <v>158</v>
      </c>
      <c r="D21" s="252">
        <v>14</v>
      </c>
      <c r="E21" s="245"/>
      <c r="F21" s="124"/>
      <c r="G21" s="124"/>
      <c r="H21" s="124"/>
      <c r="I21" s="124"/>
      <c r="J21" s="124"/>
      <c r="K21" s="124"/>
      <c r="L21" s="124"/>
      <c r="M21" s="125"/>
    </row>
    <row r="22" spans="2:13" ht="14.25">
      <c r="B22" s="253" t="s">
        <v>159</v>
      </c>
      <c r="C22" s="254" t="s">
        <v>160</v>
      </c>
      <c r="D22" s="255">
        <v>15</v>
      </c>
      <c r="E22" s="256">
        <f>E8-E13</f>
        <v>0</v>
      </c>
      <c r="F22" s="234">
        <f>F8-F13</f>
        <v>0</v>
      </c>
      <c r="G22" s="234">
        <f aca="true" t="shared" si="2" ref="G22:M22">G8-G13</f>
        <v>0</v>
      </c>
      <c r="H22" s="234">
        <f t="shared" si="2"/>
        <v>0</v>
      </c>
      <c r="I22" s="234">
        <f t="shared" si="2"/>
        <v>0</v>
      </c>
      <c r="J22" s="234">
        <f t="shared" si="2"/>
        <v>0</v>
      </c>
      <c r="K22" s="234">
        <f t="shared" si="2"/>
        <v>0</v>
      </c>
      <c r="L22" s="234">
        <f t="shared" si="2"/>
        <v>0</v>
      </c>
      <c r="M22" s="235">
        <f t="shared" si="2"/>
        <v>0</v>
      </c>
    </row>
    <row r="23" spans="2:13" ht="14.25">
      <c r="B23" s="250"/>
      <c r="C23" s="251" t="s">
        <v>161</v>
      </c>
      <c r="D23" s="252">
        <v>16</v>
      </c>
      <c r="E23" s="245"/>
      <c r="F23" s="124"/>
      <c r="G23" s="124"/>
      <c r="H23" s="124"/>
      <c r="I23" s="124"/>
      <c r="J23" s="124"/>
      <c r="K23" s="124"/>
      <c r="L23" s="124"/>
      <c r="M23" s="125"/>
    </row>
    <row r="24" spans="2:13" ht="14.25">
      <c r="B24" s="250"/>
      <c r="C24" s="251" t="s">
        <v>162</v>
      </c>
      <c r="D24" s="252">
        <v>17</v>
      </c>
      <c r="E24" s="245"/>
      <c r="F24" s="124"/>
      <c r="G24" s="124"/>
      <c r="H24" s="124"/>
      <c r="I24" s="124"/>
      <c r="J24" s="124"/>
      <c r="K24" s="124"/>
      <c r="L24" s="124"/>
      <c r="M24" s="125"/>
    </row>
    <row r="25" spans="2:13" ht="14.25">
      <c r="B25" s="253" t="s">
        <v>163</v>
      </c>
      <c r="C25" s="254" t="s">
        <v>164</v>
      </c>
      <c r="D25" s="255">
        <v>18</v>
      </c>
      <c r="E25" s="256">
        <f>E22+E23+E24</f>
        <v>0</v>
      </c>
      <c r="F25" s="234">
        <f>F22+F23+F24</f>
        <v>0</v>
      </c>
      <c r="G25" s="234">
        <f aca="true" t="shared" si="3" ref="G25:M25">G22+G23+G24</f>
        <v>0</v>
      </c>
      <c r="H25" s="234">
        <f t="shared" si="3"/>
        <v>0</v>
      </c>
      <c r="I25" s="234">
        <f t="shared" si="3"/>
        <v>0</v>
      </c>
      <c r="J25" s="234">
        <f t="shared" si="3"/>
        <v>0</v>
      </c>
      <c r="K25" s="234">
        <f t="shared" si="3"/>
        <v>0</v>
      </c>
      <c r="L25" s="234">
        <f t="shared" si="3"/>
        <v>0</v>
      </c>
      <c r="M25" s="235">
        <f t="shared" si="3"/>
        <v>0</v>
      </c>
    </row>
    <row r="26" spans="2:13" ht="14.25">
      <c r="B26" s="253" t="s">
        <v>165</v>
      </c>
      <c r="C26" s="254" t="s">
        <v>166</v>
      </c>
      <c r="D26" s="255">
        <v>19</v>
      </c>
      <c r="E26" s="256">
        <f>E27+E28</f>
        <v>0</v>
      </c>
      <c r="F26" s="234">
        <f>F27+F28</f>
        <v>0</v>
      </c>
      <c r="G26" s="234">
        <f aca="true" t="shared" si="4" ref="G26:M26">G27+G28</f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5">
        <f t="shared" si="4"/>
        <v>0</v>
      </c>
    </row>
    <row r="27" spans="2:13" ht="14.25">
      <c r="B27" s="250"/>
      <c r="C27" s="251" t="s">
        <v>167</v>
      </c>
      <c r="D27" s="252">
        <v>20</v>
      </c>
      <c r="E27" s="245"/>
      <c r="F27" s="124"/>
      <c r="G27" s="124"/>
      <c r="H27" s="124"/>
      <c r="I27" s="124"/>
      <c r="J27" s="124"/>
      <c r="K27" s="124"/>
      <c r="L27" s="124"/>
      <c r="M27" s="125"/>
    </row>
    <row r="28" spans="2:13" ht="14.25">
      <c r="B28" s="250"/>
      <c r="C28" s="251" t="s">
        <v>168</v>
      </c>
      <c r="D28" s="252">
        <v>21</v>
      </c>
      <c r="E28" s="245"/>
      <c r="F28" s="124"/>
      <c r="G28" s="124"/>
      <c r="H28" s="124"/>
      <c r="I28" s="124"/>
      <c r="J28" s="124"/>
      <c r="K28" s="124"/>
      <c r="L28" s="124"/>
      <c r="M28" s="125"/>
    </row>
    <row r="29" spans="2:13" ht="14.25">
      <c r="B29" s="253" t="s">
        <v>165</v>
      </c>
      <c r="C29" s="254" t="s">
        <v>169</v>
      </c>
      <c r="D29" s="255">
        <v>22</v>
      </c>
      <c r="E29" s="256">
        <f>E30+E31</f>
        <v>0</v>
      </c>
      <c r="F29" s="234">
        <f>F30+F31</f>
        <v>0</v>
      </c>
      <c r="G29" s="234">
        <f aca="true" t="shared" si="5" ref="G29:M29">G30+G31</f>
        <v>0</v>
      </c>
      <c r="H29" s="234">
        <f t="shared" si="5"/>
        <v>0</v>
      </c>
      <c r="I29" s="234">
        <f t="shared" si="5"/>
        <v>0</v>
      </c>
      <c r="J29" s="234">
        <f t="shared" si="5"/>
        <v>0</v>
      </c>
      <c r="K29" s="234">
        <f t="shared" si="5"/>
        <v>0</v>
      </c>
      <c r="L29" s="234">
        <f t="shared" si="5"/>
        <v>0</v>
      </c>
      <c r="M29" s="235">
        <f t="shared" si="5"/>
        <v>0</v>
      </c>
    </row>
    <row r="30" spans="2:13" ht="14.25">
      <c r="B30" s="250"/>
      <c r="C30" s="251" t="s">
        <v>167</v>
      </c>
      <c r="D30" s="252">
        <v>23</v>
      </c>
      <c r="E30" s="245"/>
      <c r="F30" s="124"/>
      <c r="G30" s="124"/>
      <c r="H30" s="124"/>
      <c r="I30" s="124"/>
      <c r="J30" s="124"/>
      <c r="K30" s="124"/>
      <c r="L30" s="124"/>
      <c r="M30" s="125"/>
    </row>
    <row r="31" spans="2:13" ht="14.25">
      <c r="B31" s="250"/>
      <c r="C31" s="251" t="s">
        <v>168</v>
      </c>
      <c r="D31" s="252">
        <v>24</v>
      </c>
      <c r="E31" s="245"/>
      <c r="F31" s="124"/>
      <c r="G31" s="124"/>
      <c r="H31" s="124"/>
      <c r="I31" s="124"/>
      <c r="J31" s="124"/>
      <c r="K31" s="124"/>
      <c r="L31" s="124"/>
      <c r="M31" s="125"/>
    </row>
    <row r="32" spans="2:13" ht="14.25">
      <c r="B32" s="253" t="s">
        <v>170</v>
      </c>
      <c r="C32" s="254" t="s">
        <v>171</v>
      </c>
      <c r="D32" s="255">
        <v>25</v>
      </c>
      <c r="E32" s="256">
        <f>E25+E26-E29</f>
        <v>0</v>
      </c>
      <c r="F32" s="234">
        <f>F25+F26-F29</f>
        <v>0</v>
      </c>
      <c r="G32" s="234">
        <f aca="true" t="shared" si="6" ref="G32:M32">G25+G26-G29</f>
        <v>0</v>
      </c>
      <c r="H32" s="234">
        <f t="shared" si="6"/>
        <v>0</v>
      </c>
      <c r="I32" s="234">
        <f t="shared" si="6"/>
        <v>0</v>
      </c>
      <c r="J32" s="234">
        <f t="shared" si="6"/>
        <v>0</v>
      </c>
      <c r="K32" s="234">
        <f t="shared" si="6"/>
        <v>0</v>
      </c>
      <c r="L32" s="234">
        <f t="shared" si="6"/>
        <v>0</v>
      </c>
      <c r="M32" s="235">
        <f t="shared" si="6"/>
        <v>0</v>
      </c>
    </row>
    <row r="33" spans="2:13" ht="14.25">
      <c r="B33" s="250"/>
      <c r="C33" s="251" t="s">
        <v>172</v>
      </c>
      <c r="D33" s="252">
        <v>26</v>
      </c>
      <c r="E33" s="245"/>
      <c r="F33" s="124"/>
      <c r="G33" s="124"/>
      <c r="H33" s="124"/>
      <c r="I33" s="124"/>
      <c r="J33" s="124"/>
      <c r="K33" s="124"/>
      <c r="L33" s="124"/>
      <c r="M33" s="125"/>
    </row>
    <row r="34" spans="2:13" ht="14.25">
      <c r="B34" s="253" t="s">
        <v>173</v>
      </c>
      <c r="C34" s="254" t="s">
        <v>174</v>
      </c>
      <c r="D34" s="255">
        <v>27</v>
      </c>
      <c r="E34" s="256">
        <f>E32+E33</f>
        <v>0</v>
      </c>
      <c r="F34" s="234">
        <f>F32+F33</f>
        <v>0</v>
      </c>
      <c r="G34" s="234">
        <f aca="true" t="shared" si="7" ref="G34:M34">G32+G33</f>
        <v>0</v>
      </c>
      <c r="H34" s="234">
        <f t="shared" si="7"/>
        <v>0</v>
      </c>
      <c r="I34" s="234">
        <f t="shared" si="7"/>
        <v>0</v>
      </c>
      <c r="J34" s="234">
        <f t="shared" si="7"/>
        <v>0</v>
      </c>
      <c r="K34" s="234">
        <f t="shared" si="7"/>
        <v>0</v>
      </c>
      <c r="L34" s="234">
        <f t="shared" si="7"/>
        <v>0</v>
      </c>
      <c r="M34" s="235">
        <f t="shared" si="7"/>
        <v>0</v>
      </c>
    </row>
    <row r="35" spans="2:13" ht="14.25">
      <c r="B35" s="257"/>
      <c r="C35" s="251" t="s">
        <v>175</v>
      </c>
      <c r="D35" s="252">
        <v>28</v>
      </c>
      <c r="E35" s="245"/>
      <c r="F35" s="124"/>
      <c r="G35" s="124"/>
      <c r="H35" s="124"/>
      <c r="I35" s="124"/>
      <c r="J35" s="124"/>
      <c r="K35" s="124"/>
      <c r="L35" s="124"/>
      <c r="M35" s="125"/>
    </row>
    <row r="36" spans="2:13" ht="15" thickBot="1">
      <c r="B36" s="258" t="s">
        <v>112</v>
      </c>
      <c r="C36" s="259" t="s">
        <v>176</v>
      </c>
      <c r="D36" s="260">
        <v>29</v>
      </c>
      <c r="E36" s="261">
        <f>E34-E35</f>
        <v>0</v>
      </c>
      <c r="F36" s="243">
        <f>F34-F35</f>
        <v>0</v>
      </c>
      <c r="G36" s="243">
        <f>G34-G35</f>
        <v>0</v>
      </c>
      <c r="H36" s="243">
        <f aca="true" t="shared" si="8" ref="H36:M36">H34-H35</f>
        <v>0</v>
      </c>
      <c r="I36" s="243">
        <f t="shared" si="8"/>
        <v>0</v>
      </c>
      <c r="J36" s="243">
        <f t="shared" si="8"/>
        <v>0</v>
      </c>
      <c r="K36" s="243">
        <f t="shared" si="8"/>
        <v>0</v>
      </c>
      <c r="L36" s="243">
        <f t="shared" si="8"/>
        <v>0</v>
      </c>
      <c r="M36" s="244">
        <f t="shared" si="8"/>
        <v>0</v>
      </c>
    </row>
  </sheetData>
  <sheetProtection password="EEAB" sheet="1" objects="1" scenarios="1"/>
  <mergeCells count="2"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3.59765625" style="0" customWidth="1"/>
    <col min="3" max="3" width="43.59765625" style="0" customWidth="1"/>
    <col min="4" max="4" width="4.59765625" style="0" customWidth="1"/>
    <col min="5" max="6" width="10.59765625" style="0" customWidth="1"/>
    <col min="7" max="12" width="11.59765625" style="0" customWidth="1"/>
  </cols>
  <sheetData>
    <row r="1" spans="1:12" ht="14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0.25">
      <c r="A3" s="8"/>
      <c r="B3" s="16" t="s">
        <v>247</v>
      </c>
      <c r="C3" s="17"/>
      <c r="D3" s="17"/>
      <c r="E3" s="17"/>
      <c r="F3" s="17"/>
      <c r="G3" s="17"/>
      <c r="H3" s="17"/>
      <c r="I3" s="17"/>
      <c r="J3" s="18" t="s">
        <v>11</v>
      </c>
      <c r="K3" s="17"/>
      <c r="L3" s="17"/>
    </row>
    <row r="4" spans="1:12" ht="14.25">
      <c r="A4" s="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5" thickBot="1">
      <c r="A5" s="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33.75">
      <c r="A6" s="8"/>
      <c r="B6" s="290" t="s">
        <v>0</v>
      </c>
      <c r="C6" s="292" t="s">
        <v>1</v>
      </c>
      <c r="D6" s="19" t="s">
        <v>2</v>
      </c>
      <c r="E6" s="20" t="s">
        <v>237</v>
      </c>
      <c r="F6" s="20" t="s">
        <v>4</v>
      </c>
      <c r="G6" s="20" t="s">
        <v>5</v>
      </c>
      <c r="H6" s="20" t="s">
        <v>6</v>
      </c>
      <c r="I6" s="20" t="s">
        <v>7</v>
      </c>
      <c r="J6" s="20" t="s">
        <v>8</v>
      </c>
      <c r="K6" s="20" t="s">
        <v>9</v>
      </c>
      <c r="L6" s="21" t="s">
        <v>10</v>
      </c>
    </row>
    <row r="7" spans="1:12" ht="15" customHeight="1" thickBot="1">
      <c r="A7" s="8"/>
      <c r="B7" s="294"/>
      <c r="C7" s="295"/>
      <c r="D7" s="22" t="s">
        <v>74</v>
      </c>
      <c r="E7" s="153">
        <f>Bilans!F7</f>
        <v>0</v>
      </c>
      <c r="F7" s="128">
        <f>Bilans!G7</f>
        <v>0</v>
      </c>
      <c r="G7" s="128">
        <f>Bilans!H7</f>
        <v>0</v>
      </c>
      <c r="H7" s="128">
        <f>Bilans!I7</f>
        <v>0</v>
      </c>
      <c r="I7" s="128">
        <f>Bilans!J7</f>
        <v>0</v>
      </c>
      <c r="J7" s="128">
        <f>Bilans!K7</f>
        <v>0</v>
      </c>
      <c r="K7" s="128">
        <f>Bilans!L7</f>
        <v>0</v>
      </c>
      <c r="L7" s="129">
        <f>Bilans!M7</f>
        <v>0</v>
      </c>
    </row>
    <row r="8" spans="1:12" ht="14.25">
      <c r="A8" s="8"/>
      <c r="B8" s="218" t="s">
        <v>111</v>
      </c>
      <c r="C8" s="219" t="s">
        <v>178</v>
      </c>
      <c r="D8" s="220">
        <v>1</v>
      </c>
      <c r="E8" s="221">
        <f>E9+E10</f>
        <v>0</v>
      </c>
      <c r="F8" s="134">
        <f>F9+F10</f>
        <v>0</v>
      </c>
      <c r="G8" s="134">
        <f aca="true" t="shared" si="0" ref="G8:L8">G9+G10</f>
        <v>0</v>
      </c>
      <c r="H8" s="134">
        <f t="shared" si="0"/>
        <v>0</v>
      </c>
      <c r="I8" s="134">
        <f t="shared" si="0"/>
        <v>0</v>
      </c>
      <c r="J8" s="134">
        <f t="shared" si="0"/>
        <v>0</v>
      </c>
      <c r="K8" s="134">
        <f t="shared" si="0"/>
        <v>0</v>
      </c>
      <c r="L8" s="135">
        <f t="shared" si="0"/>
        <v>0</v>
      </c>
    </row>
    <row r="9" spans="1:12" ht="14.25">
      <c r="A9" s="8"/>
      <c r="B9" s="209" t="s">
        <v>112</v>
      </c>
      <c r="C9" s="222" t="s">
        <v>179</v>
      </c>
      <c r="D9" s="211">
        <v>2</v>
      </c>
      <c r="E9" s="223">
        <f>'Rachunek zysków i strat'!F36</f>
        <v>0</v>
      </c>
      <c r="F9" s="132">
        <f>'Rachunek zysków i strat'!G36</f>
        <v>0</v>
      </c>
      <c r="G9" s="132">
        <f>'Rachunek zysków i strat'!H36</f>
        <v>0</v>
      </c>
      <c r="H9" s="132">
        <f>'Rachunek zysków i strat'!I36</f>
        <v>0</v>
      </c>
      <c r="I9" s="132">
        <f>'Rachunek zysków i strat'!J36</f>
        <v>0</v>
      </c>
      <c r="J9" s="132">
        <f>'Rachunek zysków i strat'!K36</f>
        <v>0</v>
      </c>
      <c r="K9" s="132">
        <f>'Rachunek zysków i strat'!L36</f>
        <v>0</v>
      </c>
      <c r="L9" s="133">
        <f>'Rachunek zysków i strat'!M36</f>
        <v>0</v>
      </c>
    </row>
    <row r="10" spans="1:12" ht="14.25">
      <c r="A10" s="8"/>
      <c r="B10" s="209" t="s">
        <v>113</v>
      </c>
      <c r="C10" s="222" t="s">
        <v>180</v>
      </c>
      <c r="D10" s="211">
        <v>3</v>
      </c>
      <c r="E10" s="223">
        <f>E11+E12+E13+E14+E15+E16+E17+E18+E19+E20</f>
        <v>0</v>
      </c>
      <c r="F10" s="132">
        <f>F11+F12+F13+F14+F15+F16+F17+F18+F19+F20</f>
        <v>0</v>
      </c>
      <c r="G10" s="132">
        <f aca="true" t="shared" si="1" ref="G10:L10">G11+G12+G13+G14+G15+G16+G17+G18+G19+G20</f>
        <v>0</v>
      </c>
      <c r="H10" s="132">
        <f t="shared" si="1"/>
        <v>0</v>
      </c>
      <c r="I10" s="132">
        <f t="shared" si="1"/>
        <v>0</v>
      </c>
      <c r="J10" s="132">
        <f t="shared" si="1"/>
        <v>0</v>
      </c>
      <c r="K10" s="132">
        <f t="shared" si="1"/>
        <v>0</v>
      </c>
      <c r="L10" s="133">
        <f t="shared" si="1"/>
        <v>0</v>
      </c>
    </row>
    <row r="11" spans="1:12" ht="14.25">
      <c r="A11" s="8"/>
      <c r="B11" s="224"/>
      <c r="C11" s="225" t="s">
        <v>151</v>
      </c>
      <c r="D11" s="211">
        <v>4</v>
      </c>
      <c r="E11" s="223">
        <f>'Rachunek zysków i strat'!F14</f>
        <v>0</v>
      </c>
      <c r="F11" s="132">
        <f>'Rachunek zysków i strat'!G14</f>
        <v>0</v>
      </c>
      <c r="G11" s="132">
        <f>'Rachunek zysków i strat'!H14</f>
        <v>0</v>
      </c>
      <c r="H11" s="132">
        <f>'Rachunek zysków i strat'!I14</f>
        <v>0</v>
      </c>
      <c r="I11" s="132">
        <f>'Rachunek zysków i strat'!J14</f>
        <v>0</v>
      </c>
      <c r="J11" s="132">
        <f>'Rachunek zysków i strat'!K14</f>
        <v>0</v>
      </c>
      <c r="K11" s="132">
        <f>'Rachunek zysków i strat'!L14</f>
        <v>0</v>
      </c>
      <c r="L11" s="133">
        <f>'Rachunek zysków i strat'!M14</f>
        <v>0</v>
      </c>
    </row>
    <row r="12" spans="1:12" ht="14.25">
      <c r="A12" s="8"/>
      <c r="B12" s="224"/>
      <c r="C12" s="225" t="s">
        <v>181</v>
      </c>
      <c r="D12" s="211">
        <v>5</v>
      </c>
      <c r="E12" s="215"/>
      <c r="F12" s="114"/>
      <c r="G12" s="114"/>
      <c r="H12" s="114"/>
      <c r="I12" s="114"/>
      <c r="J12" s="114"/>
      <c r="K12" s="114"/>
      <c r="L12" s="115"/>
    </row>
    <row r="13" spans="1:12" ht="14.25">
      <c r="A13" s="8"/>
      <c r="B13" s="224"/>
      <c r="C13" s="225" t="s">
        <v>182</v>
      </c>
      <c r="D13" s="211">
        <v>6</v>
      </c>
      <c r="E13" s="223">
        <f>'Rachunek zysków i strat'!F27+'Rachunek zysków i strat'!F30-Bilans!F40</f>
        <v>0</v>
      </c>
      <c r="F13" s="226">
        <f>'Rachunek zysków i strat'!G27+'Rachunek zysków i strat'!G30-Bilans!G40</f>
        <v>0</v>
      </c>
      <c r="G13" s="226">
        <f>'Rachunek zysków i strat'!H27+'Rachunek zysków i strat'!H30-Bilans!H40</f>
        <v>0</v>
      </c>
      <c r="H13" s="226">
        <f>'Rachunek zysków i strat'!I27+'Rachunek zysków i strat'!I30-Bilans!I40</f>
        <v>0</v>
      </c>
      <c r="I13" s="226">
        <f>'Rachunek zysków i strat'!J27+'Rachunek zysków i strat'!J30-Bilans!J40</f>
        <v>0</v>
      </c>
      <c r="J13" s="226">
        <f>'Rachunek zysków i strat'!K27+'Rachunek zysków i strat'!K30-Bilans!K40</f>
        <v>0</v>
      </c>
      <c r="K13" s="226">
        <f>'Rachunek zysków i strat'!L27+'Rachunek zysków i strat'!L30-Bilans!L40</f>
        <v>0</v>
      </c>
      <c r="L13" s="227">
        <f>'Rachunek zysków i strat'!M27+'Rachunek zysków i strat'!M30-Bilans!M40</f>
        <v>0</v>
      </c>
    </row>
    <row r="14" spans="1:12" ht="14.25">
      <c r="A14" s="8"/>
      <c r="B14" s="224"/>
      <c r="C14" s="225" t="s">
        <v>183</v>
      </c>
      <c r="D14" s="211">
        <v>7</v>
      </c>
      <c r="E14" s="215"/>
      <c r="F14" s="114"/>
      <c r="G14" s="114"/>
      <c r="H14" s="114"/>
      <c r="I14" s="114"/>
      <c r="J14" s="114"/>
      <c r="K14" s="114"/>
      <c r="L14" s="115"/>
    </row>
    <row r="15" spans="1:12" ht="14.25">
      <c r="A15" s="8"/>
      <c r="B15" s="224"/>
      <c r="C15" s="225" t="s">
        <v>184</v>
      </c>
      <c r="D15" s="211">
        <v>8</v>
      </c>
      <c r="E15" s="223">
        <f>Bilans!E42-Bilans!F42</f>
        <v>0</v>
      </c>
      <c r="F15" s="132">
        <f>Bilans!F42-Bilans!G42</f>
        <v>0</v>
      </c>
      <c r="G15" s="132">
        <f>Bilans!G42-Bilans!H42</f>
        <v>0</v>
      </c>
      <c r="H15" s="132">
        <f>Bilans!H42-Bilans!I42</f>
        <v>0</v>
      </c>
      <c r="I15" s="132">
        <f>Bilans!I42-Bilans!J42</f>
        <v>0</v>
      </c>
      <c r="J15" s="132">
        <f>Bilans!J42-Bilans!K42</f>
        <v>0</v>
      </c>
      <c r="K15" s="132">
        <f>Bilans!K42-Bilans!L42</f>
        <v>0</v>
      </c>
      <c r="L15" s="133">
        <f>Bilans!L42-Bilans!M42</f>
        <v>0</v>
      </c>
    </row>
    <row r="16" spans="1:12" ht="14.25">
      <c r="A16" s="8"/>
      <c r="B16" s="224"/>
      <c r="C16" s="225" t="s">
        <v>185</v>
      </c>
      <c r="D16" s="211">
        <v>9</v>
      </c>
      <c r="E16" s="223">
        <f>Bilans!E21-Bilans!F21</f>
        <v>0</v>
      </c>
      <c r="F16" s="132">
        <f>Bilans!F21-Bilans!G21</f>
        <v>0</v>
      </c>
      <c r="G16" s="132">
        <f>Bilans!G21-Bilans!H21</f>
        <v>0</v>
      </c>
      <c r="H16" s="132">
        <f>Bilans!H21-Bilans!I21</f>
        <v>0</v>
      </c>
      <c r="I16" s="132">
        <f>Bilans!I21-Bilans!J21</f>
        <v>0</v>
      </c>
      <c r="J16" s="132">
        <f>Bilans!J21-Bilans!K21</f>
        <v>0</v>
      </c>
      <c r="K16" s="132">
        <f>Bilans!K21-Bilans!L21</f>
        <v>0</v>
      </c>
      <c r="L16" s="133">
        <f>Bilans!L21-Bilans!M21</f>
        <v>0</v>
      </c>
    </row>
    <row r="17" spans="1:12" ht="14.25">
      <c r="A17" s="8"/>
      <c r="B17" s="224"/>
      <c r="C17" s="225" t="s">
        <v>186</v>
      </c>
      <c r="D17" s="211">
        <v>10</v>
      </c>
      <c r="E17" s="223">
        <f>(Bilans!E22+Bilans!E11)-(Bilans!F22+Bilans!F11)</f>
        <v>0</v>
      </c>
      <c r="F17" s="132">
        <f>(Bilans!F22+Bilans!F11)-(Bilans!G22+Bilans!G11)</f>
        <v>0</v>
      </c>
      <c r="G17" s="132">
        <f>(Bilans!G22+Bilans!G11)-(Bilans!H22+Bilans!H11)</f>
        <v>0</v>
      </c>
      <c r="H17" s="132">
        <f>(Bilans!H22+Bilans!H11)-(Bilans!I22+Bilans!I11)</f>
        <v>0</v>
      </c>
      <c r="I17" s="132">
        <f>(Bilans!I22+Bilans!I11)-(Bilans!J22+Bilans!J11)</f>
        <v>0</v>
      </c>
      <c r="J17" s="132">
        <f>(Bilans!J22+Bilans!J11)-(Bilans!K22+Bilans!K11)</f>
        <v>0</v>
      </c>
      <c r="K17" s="132">
        <f>(Bilans!K22+Bilans!K11)-(Bilans!L22+Bilans!L11)</f>
        <v>0</v>
      </c>
      <c r="L17" s="133">
        <f>(Bilans!L22+Bilans!L11)-(Bilans!M22+Bilans!M11)</f>
        <v>0</v>
      </c>
    </row>
    <row r="18" spans="1:12" ht="22.5">
      <c r="A18" s="8"/>
      <c r="B18" s="224"/>
      <c r="C18" s="225" t="s">
        <v>187</v>
      </c>
      <c r="D18" s="211">
        <v>11</v>
      </c>
      <c r="E18" s="223">
        <f>(Bilans!E44-Bilans!E45)-(Bilans!F44-Bilans!F45)</f>
        <v>0</v>
      </c>
      <c r="F18" s="132">
        <f>(Bilans!F44-Bilans!F45)-(Bilans!G44-Bilans!G45)</f>
        <v>0</v>
      </c>
      <c r="G18" s="132">
        <f>(Bilans!G44-Bilans!G45)-(Bilans!H44-Bilans!H45)</f>
        <v>0</v>
      </c>
      <c r="H18" s="132">
        <f>(Bilans!H44-Bilans!H45)-(Bilans!I44-Bilans!I45)</f>
        <v>0</v>
      </c>
      <c r="I18" s="132">
        <f>(Bilans!I44-Bilans!I45)-(Bilans!J44-Bilans!J45)</f>
        <v>0</v>
      </c>
      <c r="J18" s="132">
        <f>(Bilans!J44-Bilans!J45)-(Bilans!K44-Bilans!K45)</f>
        <v>0</v>
      </c>
      <c r="K18" s="132">
        <f>(Bilans!K44-Bilans!K45)-(Bilans!L44-Bilans!L45)</f>
        <v>0</v>
      </c>
      <c r="L18" s="133">
        <f>(Bilans!L44-Bilans!L45)-(Bilans!M44-Bilans!M45)</f>
        <v>0</v>
      </c>
    </row>
    <row r="19" spans="2:12" ht="14.25">
      <c r="B19" s="224"/>
      <c r="C19" s="225" t="s">
        <v>188</v>
      </c>
      <c r="D19" s="211">
        <v>12</v>
      </c>
      <c r="E19" s="223">
        <f>Bilans!E19+Bilans!E29-Bilans!F19-Bilans!F29+Bilans!F53-Bilans!E53</f>
        <v>0</v>
      </c>
      <c r="F19" s="228">
        <f>Bilans!F19+Bilans!F29-Bilans!G19-Bilans!G29+Bilans!G53-Bilans!F53</f>
        <v>0</v>
      </c>
      <c r="G19" s="228">
        <f>Bilans!G19+Bilans!G29-Bilans!H19-Bilans!H29+Bilans!H53-Bilans!G53</f>
        <v>0</v>
      </c>
      <c r="H19" s="228">
        <f>Bilans!H19+Bilans!H29-Bilans!I19-Bilans!I29+Bilans!I53-Bilans!H53</f>
        <v>0</v>
      </c>
      <c r="I19" s="228">
        <f>Bilans!I19+Bilans!I29-Bilans!J19-Bilans!J29+Bilans!J53-Bilans!I53</f>
        <v>0</v>
      </c>
      <c r="J19" s="228">
        <f>Bilans!J19+Bilans!J29-Bilans!K19-Bilans!K29+Bilans!K53-Bilans!J53</f>
        <v>0</v>
      </c>
      <c r="K19" s="228">
        <f>Bilans!K19+Bilans!K29-Bilans!L19-Bilans!L29+Bilans!L53-Bilans!K53</f>
        <v>0</v>
      </c>
      <c r="L19" s="229">
        <f>Bilans!L19+Bilans!L29-Bilans!M19-Bilans!M29+Bilans!M53-Bilans!L53</f>
        <v>0</v>
      </c>
    </row>
    <row r="20" spans="2:12" ht="14.25">
      <c r="B20" s="224"/>
      <c r="C20" s="225" t="s">
        <v>189</v>
      </c>
      <c r="D20" s="211">
        <v>13</v>
      </c>
      <c r="E20" s="215"/>
      <c r="F20" s="124"/>
      <c r="G20" s="124"/>
      <c r="H20" s="124"/>
      <c r="I20" s="124"/>
      <c r="J20" s="124"/>
      <c r="K20" s="124"/>
      <c r="L20" s="125"/>
    </row>
    <row r="21" spans="2:12" ht="14.25">
      <c r="B21" s="230" t="s">
        <v>117</v>
      </c>
      <c r="C21" s="231" t="s">
        <v>190</v>
      </c>
      <c r="D21" s="232">
        <v>14</v>
      </c>
      <c r="E21" s="233">
        <f>E22+E23+E24</f>
        <v>0</v>
      </c>
      <c r="F21" s="234">
        <f>F22+F23+F24</f>
        <v>0</v>
      </c>
      <c r="G21" s="234">
        <f aca="true" t="shared" si="2" ref="G21:L21">G22+G23+G24</f>
        <v>0</v>
      </c>
      <c r="H21" s="234">
        <f t="shared" si="2"/>
        <v>0</v>
      </c>
      <c r="I21" s="234">
        <f t="shared" si="2"/>
        <v>0</v>
      </c>
      <c r="J21" s="234">
        <f t="shared" si="2"/>
        <v>0</v>
      </c>
      <c r="K21" s="234">
        <f t="shared" si="2"/>
        <v>0</v>
      </c>
      <c r="L21" s="235">
        <f t="shared" si="2"/>
        <v>0</v>
      </c>
    </row>
    <row r="22" spans="2:12" ht="14.25">
      <c r="B22" s="209" t="s">
        <v>112</v>
      </c>
      <c r="C22" s="222" t="s">
        <v>191</v>
      </c>
      <c r="D22" s="211">
        <v>15</v>
      </c>
      <c r="E22" s="223">
        <f>IF(SUM(Bilans!F9+Bilans!F10+'Rachunek zysków i strat'!F14)&lt;=SUM(Bilans!E9+Bilans!E10),0,SUM(Bilans!F9+Bilans!F10+'Rachunek zysków i strat'!F14)-SUM(Bilans!E9+Bilans!E10))</f>
        <v>0</v>
      </c>
      <c r="F22" s="234">
        <f>IF(SUM(Bilans!G9+Bilans!G10+'Rachunek zysków i strat'!G14)&lt;=SUM(Bilans!F9+Bilans!F10),0,SUM(Bilans!G9+Bilans!G10+'Rachunek zysków i strat'!G14)-SUM(Bilans!F9+Bilans!F10))</f>
        <v>0</v>
      </c>
      <c r="G22" s="234">
        <f>IF(SUM(Bilans!H9+Bilans!H10+'Rachunek zysków i strat'!H14)&lt;=SUM(Bilans!G9+Bilans!G10),0,SUM(Bilans!H9+Bilans!H10+'Rachunek zysków i strat'!H14)-SUM(Bilans!G9+Bilans!G10))</f>
        <v>0</v>
      </c>
      <c r="H22" s="234">
        <f>IF(SUM(Bilans!I9+Bilans!I10+'Rachunek zysków i strat'!I14)&lt;=SUM(Bilans!H9+Bilans!H10),0,SUM(Bilans!I9+Bilans!I10+'Rachunek zysków i strat'!I14)-SUM(Bilans!H9+Bilans!H10))</f>
        <v>0</v>
      </c>
      <c r="I22" s="234">
        <f>IF(SUM(Bilans!J9+Bilans!J10+'Rachunek zysków i strat'!J14)&lt;=SUM(Bilans!I9+Bilans!I10),0,SUM(Bilans!J9+Bilans!J10+'Rachunek zysków i strat'!J14)-SUM(Bilans!I9+Bilans!I10))</f>
        <v>0</v>
      </c>
      <c r="J22" s="234">
        <f>IF(SUM(Bilans!K9+Bilans!K10+'Rachunek zysków i strat'!K14)&lt;=SUM(Bilans!J9+Bilans!J10),0,SUM(Bilans!K9+Bilans!K10+'Rachunek zysków i strat'!K14)-SUM(Bilans!J9+Bilans!J10))</f>
        <v>0</v>
      </c>
      <c r="K22" s="234">
        <f>IF(SUM(Bilans!L9+Bilans!L10+'Rachunek zysków i strat'!L14)&lt;=SUM(Bilans!K9+Bilans!K10),0,SUM(Bilans!L9+Bilans!L10+'Rachunek zysków i strat'!L14)-SUM(Bilans!K9+Bilans!K10))</f>
        <v>0</v>
      </c>
      <c r="L22" s="235">
        <f>IF(SUM(Bilans!M9+Bilans!M10+'Rachunek zysków i strat'!M14)&lt;=SUM(Bilans!L9+Bilans!L10),0,SUM(Bilans!M9+Bilans!M10+'Rachunek zysków i strat'!M14)-SUM(Bilans!L9+Bilans!L10))</f>
        <v>0</v>
      </c>
    </row>
    <row r="23" spans="2:12" ht="14.25">
      <c r="B23" s="209" t="s">
        <v>113</v>
      </c>
      <c r="C23" s="222" t="s">
        <v>192</v>
      </c>
      <c r="D23" s="211">
        <v>16</v>
      </c>
      <c r="E23" s="215"/>
      <c r="F23" s="124"/>
      <c r="G23" s="124"/>
      <c r="H23" s="124"/>
      <c r="I23" s="124"/>
      <c r="J23" s="124"/>
      <c r="K23" s="124"/>
      <c r="L23" s="125"/>
    </row>
    <row r="24" spans="2:12" ht="14.25">
      <c r="B24" s="209" t="s">
        <v>114</v>
      </c>
      <c r="C24" s="222" t="s">
        <v>193</v>
      </c>
      <c r="D24" s="211">
        <v>17</v>
      </c>
      <c r="E24" s="215"/>
      <c r="F24" s="124"/>
      <c r="G24" s="124"/>
      <c r="H24" s="124"/>
      <c r="I24" s="124"/>
      <c r="J24" s="124"/>
      <c r="K24" s="124"/>
      <c r="L24" s="125"/>
    </row>
    <row r="25" spans="2:12" ht="14.25">
      <c r="B25" s="230" t="s">
        <v>159</v>
      </c>
      <c r="C25" s="231" t="s">
        <v>206</v>
      </c>
      <c r="D25" s="232">
        <v>18</v>
      </c>
      <c r="E25" s="233">
        <f>E26+E27+E28+E29+E30+E31+E32+E33</f>
        <v>0</v>
      </c>
      <c r="F25" s="228">
        <f>F26+F27+F28+F29+F30+F31+F32+F33</f>
        <v>0</v>
      </c>
      <c r="G25" s="228">
        <f aca="true" t="shared" si="3" ref="G25:L25">G26+G27+G28+G29+G30+G31+G32+G33</f>
        <v>0</v>
      </c>
      <c r="H25" s="228">
        <f t="shared" si="3"/>
        <v>0</v>
      </c>
      <c r="I25" s="228">
        <f t="shared" si="3"/>
        <v>0</v>
      </c>
      <c r="J25" s="228">
        <f t="shared" si="3"/>
        <v>0</v>
      </c>
      <c r="K25" s="228">
        <f t="shared" si="3"/>
        <v>0</v>
      </c>
      <c r="L25" s="229">
        <f t="shared" si="3"/>
        <v>0</v>
      </c>
    </row>
    <row r="26" spans="2:12" ht="33.75">
      <c r="B26" s="209" t="s">
        <v>112</v>
      </c>
      <c r="C26" s="222" t="s">
        <v>194</v>
      </c>
      <c r="D26" s="211">
        <v>19</v>
      </c>
      <c r="E26" s="223">
        <f>IF((Bilans!F32+Bilans!F35+Bilans!F36+Bilans!F37+Bilans!F38)&gt;(Bilans!E32+Bilans!E35+Bilans!E36+Bilans!E37+Bilans!E38+Bilans!E39),(Bilans!F32+Bilans!F35+Bilans!F36+Bilans!F37+Bilans!F38)-(Bilans!E32+Bilans!E35+Bilans!E36+Bilans!E37+Bilans!E38+Bilans!E39),0)</f>
        <v>0</v>
      </c>
      <c r="F26" s="228">
        <f>IF((Bilans!G32+Bilans!G35+Bilans!G36+Bilans!G37+Bilans!G38)&gt;(Bilans!F32+Bilans!F35+Bilans!F36+Bilans!F37+Bilans!F38+Bilans!F39),(Bilans!G32+Bilans!G35+Bilans!G36+Bilans!G37+Bilans!G38)-(Bilans!F32+Bilans!F35+Bilans!F36+Bilans!F37+Bilans!F38+Bilans!F39),0)</f>
        <v>0</v>
      </c>
      <c r="G26" s="228">
        <f>IF((Bilans!H32+Bilans!H35+Bilans!H36+Bilans!H37+Bilans!H38)&gt;(Bilans!G32+Bilans!G35+Bilans!G36+Bilans!G37+Bilans!G38+Bilans!G39),(Bilans!H32+Bilans!H35+Bilans!H36+Bilans!H37+Bilans!H38)-(Bilans!G32+Bilans!G35+Bilans!G36+Bilans!G37+Bilans!G38+Bilans!G39),0)</f>
        <v>0</v>
      </c>
      <c r="H26" s="228">
        <f>IF((Bilans!I32+Bilans!I35+Bilans!I36+Bilans!I37+Bilans!I38)&gt;(Bilans!H32+Bilans!H35+Bilans!H36+Bilans!H37+Bilans!H38+Bilans!H39),(Bilans!I32+Bilans!I35+Bilans!I36+Bilans!I37+Bilans!I38)-(Bilans!H32+Bilans!H35+Bilans!H36+Bilans!H37+Bilans!H38+Bilans!H39),0)</f>
        <v>0</v>
      </c>
      <c r="I26" s="228">
        <f>IF((Bilans!J32+Bilans!J35+Bilans!J36+Bilans!J37+Bilans!J38)&gt;(Bilans!I32+Bilans!I35+Bilans!I36+Bilans!I37+Bilans!I38+Bilans!I39),(Bilans!J32+Bilans!J35+Bilans!J36+Bilans!J37+Bilans!J38)-(Bilans!I32+Bilans!I35+Bilans!I36+Bilans!I37+Bilans!I38+Bilans!I39),0)</f>
        <v>0</v>
      </c>
      <c r="J26" s="228">
        <f>IF((Bilans!K32+Bilans!K35+Bilans!K36+Bilans!K37+Bilans!K38)&gt;(Bilans!J32+Bilans!J35+Bilans!J36+Bilans!J37+Bilans!J38+Bilans!J39),(Bilans!K32+Bilans!K35+Bilans!K36+Bilans!K37+Bilans!K38)-(Bilans!J32+Bilans!J35+Bilans!J36+Bilans!J37+Bilans!J38+Bilans!J39),0)</f>
        <v>0</v>
      </c>
      <c r="K26" s="228">
        <f>IF((Bilans!L32+Bilans!L35+Bilans!L36+Bilans!L37+Bilans!L38)&gt;(Bilans!K32+Bilans!K35+Bilans!K36+Bilans!K37+Bilans!K38+Bilans!K39),(Bilans!L32+Bilans!L35+Bilans!L36+Bilans!L37+Bilans!L38)-(Bilans!K32+Bilans!K35+Bilans!K36+Bilans!K37+Bilans!K38+Bilans!K39),0)</f>
        <v>0</v>
      </c>
      <c r="L26" s="229">
        <f>IF((Bilans!M32+Bilans!M35+Bilans!M36+Bilans!M37+Bilans!M38)&gt;(Bilans!L32+Bilans!L35+Bilans!L36+Bilans!L37+Bilans!L38+Bilans!L39),(Bilans!M32+Bilans!M35+Bilans!M36+Bilans!M37+Bilans!M38)-(Bilans!L32+Bilans!L35+Bilans!L36+Bilans!L37+Bilans!L38+Bilans!L39),0)</f>
        <v>0</v>
      </c>
    </row>
    <row r="27" spans="2:12" ht="14.25">
      <c r="B27" s="209" t="s">
        <v>195</v>
      </c>
      <c r="C27" s="222" t="s">
        <v>196</v>
      </c>
      <c r="D27" s="211">
        <v>20</v>
      </c>
      <c r="E27" s="223">
        <f>IF((Bilans!F32+Bilans!F35+Bilans!F36+Bilans!F37+Bilans!F38)&gt;(Bilans!E32+Bilans!E35+Bilans!E36+Bilans!E37+Bilans!E38+Bilans!E39),-(Bilans!F32+Bilans!F35+Bilans!F36+Bilans!F37+Bilans!F38)+(Bilans!E32+Bilans!E35+Bilans!E36+Bilans!E37+Bilans!E38+Bilans!E39),0)</f>
        <v>0</v>
      </c>
      <c r="F27" s="228">
        <f>IF((Bilans!G32+Bilans!G35+Bilans!G36+Bilans!G37+Bilans!G38)&gt;(Bilans!F32+Bilans!F35+Bilans!F36+Bilans!F37+Bilans!F38+Bilans!F39),-(Bilans!G32+Bilans!G35+Bilans!G36+Bilans!G37+Bilans!G38)+(Bilans!F32+Bilans!F35+Bilans!F36+Bilans!F37+Bilans!F38+Bilans!F39),0)</f>
        <v>0</v>
      </c>
      <c r="G27" s="228">
        <f>IF((Bilans!H32+Bilans!H35+Bilans!H36+Bilans!H37+Bilans!H38)&gt;(Bilans!G32+Bilans!G35+Bilans!G36+Bilans!G37+Bilans!G38+Bilans!G39),-(Bilans!H32+Bilans!H35+Bilans!H36+Bilans!H37+Bilans!H38)+(Bilans!G32+Bilans!G35+Bilans!G36+Bilans!G37+Bilans!G38+Bilans!G39),0)</f>
        <v>0</v>
      </c>
      <c r="H27" s="228">
        <f>IF((Bilans!I32+Bilans!I35+Bilans!I36+Bilans!I37+Bilans!I38)&gt;(Bilans!H32+Bilans!H35+Bilans!H36+Bilans!H37+Bilans!H38+Bilans!H39),-(Bilans!I32+Bilans!I35+Bilans!I36+Bilans!I37+Bilans!I38)+(Bilans!H32+Bilans!H35+Bilans!H36+Bilans!H37+Bilans!H38+Bilans!H39),0)</f>
        <v>0</v>
      </c>
      <c r="I27" s="228">
        <f>IF((Bilans!J32+Bilans!J35+Bilans!J36+Bilans!J37+Bilans!J38)&gt;(Bilans!I32+Bilans!I35+Bilans!I36+Bilans!I37+Bilans!I38+Bilans!I39),-(Bilans!J32+Bilans!J35+Bilans!J36+Bilans!J37+Bilans!J38)+(Bilans!I32+Bilans!I35+Bilans!I36+Bilans!I37+Bilans!I38+Bilans!I39),0)</f>
        <v>0</v>
      </c>
      <c r="J27" s="228">
        <f>IF((Bilans!K32+Bilans!K35+Bilans!K36+Bilans!K37+Bilans!K38)&gt;(Bilans!J32+Bilans!J35+Bilans!J36+Bilans!J37+Bilans!J38+Bilans!J39),-(Bilans!K32+Bilans!K35+Bilans!K36+Bilans!K37+Bilans!K38)+(Bilans!J32+Bilans!J35+Bilans!J36+Bilans!J37+Bilans!J38+Bilans!J39),0)</f>
        <v>0</v>
      </c>
      <c r="K27" s="228">
        <f>IF((Bilans!L32+Bilans!L35+Bilans!L36+Bilans!L37+Bilans!L38)&gt;(Bilans!K32+Bilans!K35+Bilans!K36+Bilans!K37+Bilans!K38+Bilans!K39),-(Bilans!L32+Bilans!L35+Bilans!L36+Bilans!L37+Bilans!L38)+(Bilans!K32+Bilans!K35+Bilans!K36+Bilans!K37+Bilans!K38+Bilans!K39),0)</f>
        <v>0</v>
      </c>
      <c r="L27" s="229">
        <f>IF((Bilans!M32+Bilans!M35+Bilans!M36+Bilans!M37+Bilans!M38)&gt;(Bilans!L32+Bilans!L35+Bilans!L36+Bilans!L37+Bilans!L38+Bilans!L39),-(Bilans!M32+Bilans!M35+Bilans!M36+Bilans!M37+Bilans!M38)+(Bilans!L32+Bilans!L35+Bilans!L36+Bilans!L37+Bilans!L38+Bilans!L39),0)</f>
        <v>0</v>
      </c>
    </row>
    <row r="28" spans="2:12" ht="14.25">
      <c r="B28" s="209" t="s">
        <v>114</v>
      </c>
      <c r="C28" s="222" t="s">
        <v>197</v>
      </c>
      <c r="D28" s="211">
        <v>21</v>
      </c>
      <c r="E28" s="223">
        <f>-(Bilans!E43+Bilans!E45-Bilans!F43-Bilans!F45)</f>
        <v>0</v>
      </c>
      <c r="F28" s="234">
        <f>-(Bilans!F43+Bilans!F45-Bilans!G43-Bilans!G45)</f>
        <v>0</v>
      </c>
      <c r="G28" s="234">
        <f>-(Bilans!G43+Bilans!G45-Bilans!H43-Bilans!H45)</f>
        <v>0</v>
      </c>
      <c r="H28" s="234">
        <f>-(Bilans!H43+Bilans!H45-Bilans!I43-Bilans!I45)</f>
        <v>0</v>
      </c>
      <c r="I28" s="234">
        <f>-(Bilans!I43+Bilans!I45-Bilans!J43-Bilans!J45)</f>
        <v>0</v>
      </c>
      <c r="J28" s="234">
        <f>-(Bilans!J43+Bilans!J45-Bilans!K43-Bilans!K45)</f>
        <v>0</v>
      </c>
      <c r="K28" s="234">
        <f>-(Bilans!K43+Bilans!K45-Bilans!L43-Bilans!L45)</f>
        <v>0</v>
      </c>
      <c r="L28" s="235">
        <f>-(Bilans!L43+Bilans!L45-Bilans!M43-Bilans!M45)</f>
        <v>0</v>
      </c>
    </row>
    <row r="29" spans="2:12" ht="14.25">
      <c r="B29" s="209"/>
      <c r="C29" s="210" t="s">
        <v>198</v>
      </c>
      <c r="D29" s="211">
        <v>22</v>
      </c>
      <c r="E29" s="215"/>
      <c r="F29" s="124"/>
      <c r="G29" s="124"/>
      <c r="H29" s="124"/>
      <c r="I29" s="124"/>
      <c r="J29" s="124"/>
      <c r="K29" s="124"/>
      <c r="L29" s="125"/>
    </row>
    <row r="30" spans="2:12" ht="14.25">
      <c r="B30" s="209" t="s">
        <v>115</v>
      </c>
      <c r="C30" s="222" t="s">
        <v>199</v>
      </c>
      <c r="D30" s="211">
        <v>23</v>
      </c>
      <c r="E30" s="215"/>
      <c r="F30" s="124"/>
      <c r="G30" s="124"/>
      <c r="H30" s="124"/>
      <c r="I30" s="124"/>
      <c r="J30" s="124"/>
      <c r="K30" s="124"/>
      <c r="L30" s="125"/>
    </row>
    <row r="31" spans="2:12" ht="14.25">
      <c r="B31" s="209" t="s">
        <v>116</v>
      </c>
      <c r="C31" s="222" t="s">
        <v>200</v>
      </c>
      <c r="D31" s="211">
        <v>24</v>
      </c>
      <c r="E31" s="215"/>
      <c r="F31" s="216"/>
      <c r="G31" s="216"/>
      <c r="H31" s="216"/>
      <c r="I31" s="216"/>
      <c r="J31" s="216"/>
      <c r="K31" s="216"/>
      <c r="L31" s="217"/>
    </row>
    <row r="32" spans="2:12" ht="14.25">
      <c r="B32" s="209" t="s">
        <v>140</v>
      </c>
      <c r="C32" s="222" t="s">
        <v>201</v>
      </c>
      <c r="D32" s="211">
        <v>25</v>
      </c>
      <c r="E32" s="223">
        <f>'Rachunek zysków i strat'!F30</f>
        <v>0</v>
      </c>
      <c r="F32" s="228">
        <f>'Rachunek zysków i strat'!G30</f>
        <v>0</v>
      </c>
      <c r="G32" s="228">
        <f>'Rachunek zysków i strat'!H30</f>
        <v>0</v>
      </c>
      <c r="H32" s="228">
        <f>'Rachunek zysków i strat'!I30</f>
        <v>0</v>
      </c>
      <c r="I32" s="228">
        <f>'Rachunek zysków i strat'!J30</f>
        <v>0</v>
      </c>
      <c r="J32" s="228">
        <f>'Rachunek zysków i strat'!K30</f>
        <v>0</v>
      </c>
      <c r="K32" s="228">
        <f>'Rachunek zysków i strat'!L30</f>
        <v>0</v>
      </c>
      <c r="L32" s="229">
        <f>'Rachunek zysków i strat'!M30</f>
        <v>0</v>
      </c>
    </row>
    <row r="33" spans="2:12" ht="14.25">
      <c r="B33" s="209" t="s">
        <v>141</v>
      </c>
      <c r="C33" s="222" t="s">
        <v>193</v>
      </c>
      <c r="D33" s="211">
        <v>26</v>
      </c>
      <c r="E33" s="215"/>
      <c r="F33" s="216"/>
      <c r="G33" s="216"/>
      <c r="H33" s="216"/>
      <c r="I33" s="216"/>
      <c r="J33" s="216"/>
      <c r="K33" s="216"/>
      <c r="L33" s="217"/>
    </row>
    <row r="34" spans="2:12" ht="14.25">
      <c r="B34" s="230" t="s">
        <v>163</v>
      </c>
      <c r="C34" s="231" t="s">
        <v>202</v>
      </c>
      <c r="D34" s="232">
        <v>27</v>
      </c>
      <c r="E34" s="233">
        <f>E8+E21+E25</f>
        <v>0</v>
      </c>
      <c r="F34" s="234">
        <f>F8+F21+F25</f>
        <v>0</v>
      </c>
      <c r="G34" s="234">
        <f aca="true" t="shared" si="4" ref="G34:L34">G8+G21+G25</f>
        <v>0</v>
      </c>
      <c r="H34" s="234">
        <f t="shared" si="4"/>
        <v>0</v>
      </c>
      <c r="I34" s="234">
        <f t="shared" si="4"/>
        <v>0</v>
      </c>
      <c r="J34" s="234">
        <f t="shared" si="4"/>
        <v>0</v>
      </c>
      <c r="K34" s="234">
        <f t="shared" si="4"/>
        <v>0</v>
      </c>
      <c r="L34" s="235">
        <f t="shared" si="4"/>
        <v>0</v>
      </c>
    </row>
    <row r="35" spans="2:12" ht="14.25">
      <c r="B35" s="230" t="s">
        <v>165</v>
      </c>
      <c r="C35" s="231" t="s">
        <v>203</v>
      </c>
      <c r="D35" s="232">
        <v>28</v>
      </c>
      <c r="E35" s="236">
        <f>Bilans!F28</f>
        <v>0</v>
      </c>
      <c r="F35" s="237">
        <f>Bilans!G28</f>
        <v>0</v>
      </c>
      <c r="G35" s="237">
        <f>Bilans!H28</f>
        <v>0</v>
      </c>
      <c r="H35" s="237">
        <f>Bilans!I28</f>
        <v>0</v>
      </c>
      <c r="I35" s="237">
        <f>Bilans!J28</f>
        <v>0</v>
      </c>
      <c r="J35" s="237">
        <f>Bilans!K28</f>
        <v>0</v>
      </c>
      <c r="K35" s="237">
        <f>Bilans!L28</f>
        <v>0</v>
      </c>
      <c r="L35" s="238">
        <f>Bilans!M28</f>
        <v>0</v>
      </c>
    </row>
    <row r="36" spans="2:12" ht="15" thickBot="1">
      <c r="B36" s="239" t="s">
        <v>204</v>
      </c>
      <c r="C36" s="240" t="s">
        <v>205</v>
      </c>
      <c r="D36" s="241">
        <v>29</v>
      </c>
      <c r="E36" s="242">
        <f>E35+E34</f>
        <v>0</v>
      </c>
      <c r="F36" s="243">
        <f>F35+F34</f>
        <v>0</v>
      </c>
      <c r="G36" s="243">
        <f aca="true" t="shared" si="5" ref="G36:L36">G35+G34</f>
        <v>0</v>
      </c>
      <c r="H36" s="243">
        <f t="shared" si="5"/>
        <v>0</v>
      </c>
      <c r="I36" s="243">
        <f t="shared" si="5"/>
        <v>0</v>
      </c>
      <c r="J36" s="243">
        <f t="shared" si="5"/>
        <v>0</v>
      </c>
      <c r="K36" s="243">
        <f t="shared" si="5"/>
        <v>0</v>
      </c>
      <c r="L36" s="244">
        <f t="shared" si="5"/>
        <v>0</v>
      </c>
    </row>
  </sheetData>
  <sheetProtection password="EEAB" sheet="1" objects="1" scenarios="1"/>
  <mergeCells count="2"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3.59765625" style="0" customWidth="1"/>
    <col min="3" max="3" width="43.59765625" style="0" customWidth="1"/>
    <col min="4" max="4" width="4.59765625" style="0" customWidth="1"/>
    <col min="5" max="6" width="10.59765625" style="0" customWidth="1"/>
  </cols>
  <sheetData>
    <row r="1" spans="1:6" ht="14.25">
      <c r="A1" s="8"/>
      <c r="B1" s="8"/>
      <c r="C1" s="8"/>
      <c r="D1" s="8"/>
      <c r="E1" s="8"/>
      <c r="F1" s="8"/>
    </row>
    <row r="2" spans="1:6" ht="14.25">
      <c r="A2" s="8"/>
      <c r="B2" s="8"/>
      <c r="C2" s="8"/>
      <c r="D2" s="8"/>
      <c r="E2" s="8"/>
      <c r="F2" s="8"/>
    </row>
    <row r="3" spans="1:6" ht="20.25">
      <c r="A3" s="8"/>
      <c r="B3" s="16" t="s">
        <v>207</v>
      </c>
      <c r="C3" s="17"/>
      <c r="D3" s="17"/>
      <c r="E3" s="17"/>
      <c r="F3" s="18" t="s">
        <v>11</v>
      </c>
    </row>
    <row r="4" spans="1:6" ht="14.25">
      <c r="A4" s="8"/>
      <c r="B4" s="17"/>
      <c r="C4" s="17"/>
      <c r="D4" s="17"/>
      <c r="E4" s="17"/>
      <c r="F4" s="17"/>
    </row>
    <row r="5" spans="1:6" ht="15" thickBot="1">
      <c r="A5" s="8"/>
      <c r="B5" s="17"/>
      <c r="C5" s="17"/>
      <c r="D5" s="17"/>
      <c r="E5" s="17"/>
      <c r="F5" s="17"/>
    </row>
    <row r="6" spans="1:6" ht="33.75">
      <c r="A6" s="8"/>
      <c r="B6" s="290" t="s">
        <v>0</v>
      </c>
      <c r="C6" s="292" t="s">
        <v>1</v>
      </c>
      <c r="D6" s="25" t="s">
        <v>2</v>
      </c>
      <c r="E6" s="26" t="s">
        <v>3</v>
      </c>
      <c r="F6" s="26" t="s">
        <v>4</v>
      </c>
    </row>
    <row r="7" spans="1:6" ht="15" thickBot="1">
      <c r="A7" s="8"/>
      <c r="B7" s="291"/>
      <c r="C7" s="293"/>
      <c r="D7" s="28" t="s">
        <v>74</v>
      </c>
      <c r="E7" s="128">
        <f>Bilans!F7</f>
        <v>0</v>
      </c>
      <c r="F7" s="128">
        <f>Bilans!G7</f>
        <v>0</v>
      </c>
    </row>
    <row r="8" spans="1:6" ht="14.25">
      <c r="A8" s="8"/>
      <c r="B8" s="200" t="s">
        <v>208</v>
      </c>
      <c r="C8" s="201" t="s">
        <v>209</v>
      </c>
      <c r="D8" s="202">
        <v>1</v>
      </c>
      <c r="E8" s="136"/>
      <c r="F8" s="137"/>
    </row>
    <row r="9" spans="1:6" ht="14.25">
      <c r="A9" s="8"/>
      <c r="B9" s="203"/>
      <c r="C9" s="204" t="s">
        <v>210</v>
      </c>
      <c r="D9" s="205">
        <v>2</v>
      </c>
      <c r="E9" s="118"/>
      <c r="F9" s="119"/>
    </row>
    <row r="10" spans="1:6" ht="14.25">
      <c r="A10" s="8"/>
      <c r="B10" s="203"/>
      <c r="C10" s="204" t="s">
        <v>211</v>
      </c>
      <c r="D10" s="205">
        <v>3</v>
      </c>
      <c r="E10" s="118"/>
      <c r="F10" s="119"/>
    </row>
    <row r="11" spans="1:6" ht="14.25">
      <c r="A11" s="8"/>
      <c r="B11" s="206"/>
      <c r="C11" s="207" t="s">
        <v>212</v>
      </c>
      <c r="D11" s="208">
        <v>4</v>
      </c>
      <c r="E11" s="121"/>
      <c r="F11" s="122"/>
    </row>
    <row r="12" spans="1:6" ht="14.25">
      <c r="A12" s="8"/>
      <c r="B12" s="209" t="s">
        <v>213</v>
      </c>
      <c r="C12" s="210" t="s">
        <v>214</v>
      </c>
      <c r="D12" s="211">
        <v>5</v>
      </c>
      <c r="E12" s="114"/>
      <c r="F12" s="115"/>
    </row>
    <row r="13" spans="1:6" ht="14.25">
      <c r="A13" s="8"/>
      <c r="B13" s="209" t="s">
        <v>215</v>
      </c>
      <c r="C13" s="210" t="s">
        <v>216</v>
      </c>
      <c r="D13" s="211">
        <v>6</v>
      </c>
      <c r="E13" s="114"/>
      <c r="F13" s="115"/>
    </row>
    <row r="14" spans="1:6" ht="15" thickBot="1">
      <c r="A14" s="8"/>
      <c r="B14" s="212" t="s">
        <v>217</v>
      </c>
      <c r="C14" s="213" t="s">
        <v>218</v>
      </c>
      <c r="D14" s="214">
        <v>7</v>
      </c>
      <c r="E14" s="138"/>
      <c r="F14" s="139"/>
    </row>
  </sheetData>
  <sheetProtection password="EEAB" sheet="1" objects="1" scenarios="1"/>
  <mergeCells count="2">
    <mergeCell ref="B6:B7"/>
    <mergeCell ref="C6:C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2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3.59765625" style="0" customWidth="1"/>
    <col min="3" max="3" width="39.59765625" style="0" customWidth="1"/>
    <col min="4" max="4" width="8.59765625" style="0" customWidth="1"/>
    <col min="5" max="6" width="10.59765625" style="0" customWidth="1"/>
    <col min="7" max="12" width="11.59765625" style="0" customWidth="1"/>
  </cols>
  <sheetData>
    <row r="3" spans="2:12" ht="20.25">
      <c r="B3" s="16" t="s">
        <v>12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 ht="14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 ht="15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2:12" ht="33.75">
      <c r="B6" s="290" t="s">
        <v>0</v>
      </c>
      <c r="C6" s="292" t="s">
        <v>1</v>
      </c>
      <c r="D6" s="20" t="s">
        <v>18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7</v>
      </c>
      <c r="J6" s="20" t="s">
        <v>8</v>
      </c>
      <c r="K6" s="20" t="s">
        <v>9</v>
      </c>
      <c r="L6" s="21" t="s">
        <v>10</v>
      </c>
    </row>
    <row r="7" spans="2:12" ht="15" thickBot="1">
      <c r="B7" s="294"/>
      <c r="C7" s="295"/>
      <c r="D7" s="32" t="s">
        <v>74</v>
      </c>
      <c r="E7" s="2">
        <f>Bilans!F7</f>
        <v>0</v>
      </c>
      <c r="F7" s="2">
        <f>Bilans!G7</f>
        <v>0</v>
      </c>
      <c r="G7" s="2">
        <f>Bilans!H7</f>
        <v>0</v>
      </c>
      <c r="H7" s="2">
        <f>Bilans!I7</f>
        <v>0</v>
      </c>
      <c r="I7" s="2">
        <f>Bilans!J7</f>
        <v>0</v>
      </c>
      <c r="J7" s="2">
        <f>Bilans!K7</f>
        <v>0</v>
      </c>
      <c r="K7" s="2">
        <f>Bilans!L7</f>
        <v>0</v>
      </c>
      <c r="L7" s="3">
        <f>Bilans!M7</f>
        <v>0</v>
      </c>
    </row>
    <row r="8" spans="2:12" ht="15">
      <c r="B8" s="29">
        <v>1</v>
      </c>
      <c r="C8" s="30" t="s">
        <v>219</v>
      </c>
      <c r="D8" s="23" t="s">
        <v>13</v>
      </c>
      <c r="E8" s="4" t="e">
        <f>'Rachunek zysków i strat'!F36/('Rachunek zysków i strat'!F9+'Rachunek zysków i strat'!F12)</f>
        <v>#DIV/0!</v>
      </c>
      <c r="F8" s="4" t="e">
        <f>'Rachunek zysków i strat'!G36/('Rachunek zysków i strat'!G9+'Rachunek zysków i strat'!G12)</f>
        <v>#DIV/0!</v>
      </c>
      <c r="G8" s="4" t="e">
        <f>'Rachunek zysków i strat'!H36/('Rachunek zysków i strat'!H9+'Rachunek zysków i strat'!H12)</f>
        <v>#DIV/0!</v>
      </c>
      <c r="H8" s="4" t="e">
        <f>'Rachunek zysków i strat'!I36/('Rachunek zysków i strat'!I9+'Rachunek zysków i strat'!I12)</f>
        <v>#DIV/0!</v>
      </c>
      <c r="I8" s="4" t="e">
        <f>'Rachunek zysków i strat'!J36/('Rachunek zysków i strat'!J9+'Rachunek zysków i strat'!J12)</f>
        <v>#DIV/0!</v>
      </c>
      <c r="J8" s="4" t="e">
        <f>'Rachunek zysków i strat'!K36/('Rachunek zysków i strat'!K9+'Rachunek zysków i strat'!K12)</f>
        <v>#DIV/0!</v>
      </c>
      <c r="K8" s="4" t="e">
        <f>'Rachunek zysków i strat'!L36/('Rachunek zysków i strat'!L9+'Rachunek zysków i strat'!L12)</f>
        <v>#DIV/0!</v>
      </c>
      <c r="L8" s="5" t="e">
        <f>'Rachunek zysków i strat'!M36/('Rachunek zysków i strat'!M9+'Rachunek zysków i strat'!M12)</f>
        <v>#DIV/0!</v>
      </c>
    </row>
    <row r="9" spans="2:12" ht="15">
      <c r="B9" s="24">
        <v>2</v>
      </c>
      <c r="C9" s="31" t="s">
        <v>220</v>
      </c>
      <c r="D9" s="33" t="s">
        <v>229</v>
      </c>
      <c r="E9" s="146" t="e">
        <f>'Rachunek zysków i strat'!F36/Bilans!F31</f>
        <v>#DIV/0!</v>
      </c>
      <c r="F9" s="146" t="e">
        <f>'Rachunek zysków i strat'!F36/Bilans!F31</f>
        <v>#DIV/0!</v>
      </c>
      <c r="G9" s="146" t="e">
        <f>'Rachunek zysków i strat'!H36/Bilans!H31</f>
        <v>#DIV/0!</v>
      </c>
      <c r="H9" s="146" t="e">
        <f>'Rachunek zysków i strat'!I36/Bilans!I31</f>
        <v>#DIV/0!</v>
      </c>
      <c r="I9" s="146" t="e">
        <f>'Rachunek zysków i strat'!J36/Bilans!J31</f>
        <v>#DIV/0!</v>
      </c>
      <c r="J9" s="146" t="e">
        <f>'Rachunek zysków i strat'!K36/Bilans!K31</f>
        <v>#DIV/0!</v>
      </c>
      <c r="K9" s="146" t="e">
        <f>'Rachunek zysków i strat'!L36/Bilans!L31</f>
        <v>#DIV/0!</v>
      </c>
      <c r="L9" s="154" t="e">
        <f>'Rachunek zysków i strat'!M36/Bilans!M31</f>
        <v>#DIV/0!</v>
      </c>
    </row>
    <row r="10" spans="2:12" ht="15">
      <c r="B10" s="24">
        <v>3</v>
      </c>
      <c r="C10" s="31" t="s">
        <v>221</v>
      </c>
      <c r="D10" s="33" t="s">
        <v>16</v>
      </c>
      <c r="E10" s="6" t="e">
        <f>Przepływy!E8/(Bilans!F44-Bilans!F50-Bilans!F52)</f>
        <v>#DIV/0!</v>
      </c>
      <c r="F10" s="6" t="e">
        <f>Przepływy!E8/(Bilans!F44-Bilans!F50-Bilans!F52)</f>
        <v>#DIV/0!</v>
      </c>
      <c r="G10" s="6" t="e">
        <f>Przepływy!G8/(Bilans!H44-Bilans!H50-Bilans!H52)</f>
        <v>#DIV/0!</v>
      </c>
      <c r="H10" s="6" t="e">
        <f>Przepływy!H8/(Bilans!I44-Bilans!I50-Bilans!I52)</f>
        <v>#DIV/0!</v>
      </c>
      <c r="I10" s="6" t="e">
        <f>Przepływy!I8/(Bilans!J44-Bilans!J50-Bilans!J52)</f>
        <v>#DIV/0!</v>
      </c>
      <c r="J10" s="6" t="e">
        <f>Przepływy!J8/(Bilans!K44-Bilans!K50-Bilans!K52)</f>
        <v>#DIV/0!</v>
      </c>
      <c r="K10" s="6" t="e">
        <f>Przepływy!K8/(Bilans!L44-Bilans!L50-Bilans!L52)</f>
        <v>#DIV/0!</v>
      </c>
      <c r="L10" s="7" t="e">
        <f>Przepływy!L8/(Bilans!M44-Bilans!M50-Bilans!M52)</f>
        <v>#DIV/0!</v>
      </c>
    </row>
    <row r="11" spans="2:12" ht="15">
      <c r="B11" s="24">
        <v>4</v>
      </c>
      <c r="C11" s="31" t="s">
        <v>14</v>
      </c>
      <c r="D11" s="33" t="s">
        <v>15</v>
      </c>
      <c r="E11" s="6" t="e">
        <f>(Bilans!F20-Bilans!F25-Bilans!F29)/(Bilans!F44-Bilans!F50-Bilans!F52)</f>
        <v>#DIV/0!</v>
      </c>
      <c r="F11" s="6" t="e">
        <f>(Bilans!G20-Bilans!G25-Bilans!G29)/(Bilans!G44-Bilans!G50-Bilans!G52)</f>
        <v>#DIV/0!</v>
      </c>
      <c r="G11" s="6" t="e">
        <f>(Bilans!H20-Bilans!H25-Bilans!H29)/(Bilans!H44-Bilans!H50-Bilans!H52)</f>
        <v>#DIV/0!</v>
      </c>
      <c r="H11" s="6" t="e">
        <f>(Bilans!I20-Bilans!I25-Bilans!I29)/(Bilans!I44-Bilans!I50-Bilans!I52)</f>
        <v>#DIV/0!</v>
      </c>
      <c r="I11" s="6" t="e">
        <f>(Bilans!J20-Bilans!J25-Bilans!J29)/(Bilans!J44-Bilans!J50-Bilans!J52)</f>
        <v>#DIV/0!</v>
      </c>
      <c r="J11" s="6" t="e">
        <f>(Bilans!K20-Bilans!K25-Bilans!K29)/(Bilans!K44-Bilans!K50-Bilans!K52)</f>
        <v>#DIV/0!</v>
      </c>
      <c r="K11" s="6" t="e">
        <f>(Bilans!L20-Bilans!L25-Bilans!L29)/(Bilans!L44-Bilans!L50-Bilans!L52)</f>
        <v>#DIV/0!</v>
      </c>
      <c r="L11" s="7" t="e">
        <f>(Bilans!M20-Bilans!M25-Bilans!M29)/(Bilans!M44-Bilans!M50-Bilans!M52)</f>
        <v>#DIV/0!</v>
      </c>
    </row>
    <row r="12" spans="2:12" ht="15">
      <c r="B12" s="140">
        <v>5</v>
      </c>
      <c r="C12" s="141" t="s">
        <v>222</v>
      </c>
      <c r="D12" s="142" t="s">
        <v>230</v>
      </c>
      <c r="E12" s="193" t="e">
        <f>(Bilans!F20-Bilans!F25-Bilans!F29-Bilans!F21)/(Bilans!F44-Bilans!F50-Bilans!F52)</f>
        <v>#DIV/0!</v>
      </c>
      <c r="F12" s="193" t="e">
        <f>(Bilans!G20-Bilans!G25-Bilans!G29-Bilans!G21)/(Bilans!G44-Bilans!G50-Bilans!G52)</f>
        <v>#DIV/0!</v>
      </c>
      <c r="G12" s="193" t="e">
        <f>(Bilans!H20-Bilans!H25-Bilans!H29-Bilans!H21)/(Bilans!H44-Bilans!H50-Bilans!H52)</f>
        <v>#DIV/0!</v>
      </c>
      <c r="H12" s="193" t="e">
        <f>(Bilans!I20-Bilans!I25-Bilans!I29-Bilans!I21)/(Bilans!I44-Bilans!I50-Bilans!I52)</f>
        <v>#DIV/0!</v>
      </c>
      <c r="I12" s="193" t="e">
        <f>(Bilans!J20-Bilans!J25-Bilans!J29-Bilans!J21)/(Bilans!J44-Bilans!J50-Bilans!J52)</f>
        <v>#DIV/0!</v>
      </c>
      <c r="J12" s="193" t="e">
        <f>(Bilans!K20-Bilans!K25-Bilans!K29-Bilans!K21)/(Bilans!K44-Bilans!K50-Bilans!K52)</f>
        <v>#DIV/0!</v>
      </c>
      <c r="K12" s="193" t="e">
        <f>(Bilans!L20-Bilans!L25-Bilans!L29-Bilans!L21)/(Bilans!L44-Bilans!L50-Bilans!L52)</f>
        <v>#DIV/0!</v>
      </c>
      <c r="L12" s="194" t="e">
        <f>(Bilans!M20-Bilans!M25-Bilans!M29-Bilans!M21)/(Bilans!M44-Bilans!M50-Bilans!M52)</f>
        <v>#DIV/0!</v>
      </c>
    </row>
    <row r="13" spans="2:12" ht="15">
      <c r="B13" s="140">
        <v>6</v>
      </c>
      <c r="C13" s="141" t="s">
        <v>223</v>
      </c>
      <c r="D13" s="142" t="s">
        <v>231</v>
      </c>
      <c r="E13" s="195" t="e">
        <f>(Bilans!F24*360)/('Rachunek zysków i strat'!F9+'Rachunek zysków i strat'!F12)</f>
        <v>#DIV/0!</v>
      </c>
      <c r="F13" s="195" t="e">
        <f>(Bilans!G24*Wskaźniki!D21)/('Rachunek zysków i strat'!G9+'Rachunek zysków i strat'!G12)</f>
        <v>#DIV/0!</v>
      </c>
      <c r="G13" s="195" t="e">
        <f>(Bilans!H24*360)/('Rachunek zysków i strat'!H9+'Rachunek zysków i strat'!H12)</f>
        <v>#DIV/0!</v>
      </c>
      <c r="H13" s="195" t="e">
        <f>(Bilans!I24*360)/('Rachunek zysków i strat'!I9+'Rachunek zysków i strat'!I12)</f>
        <v>#DIV/0!</v>
      </c>
      <c r="I13" s="195" t="e">
        <f>(Bilans!J24*360)/('Rachunek zysków i strat'!J9+'Rachunek zysków i strat'!J12)</f>
        <v>#DIV/0!</v>
      </c>
      <c r="J13" s="195" t="e">
        <f>(Bilans!K24*360)/('Rachunek zysków i strat'!K9+'Rachunek zysków i strat'!K12)</f>
        <v>#DIV/0!</v>
      </c>
      <c r="K13" s="195" t="e">
        <f>(Bilans!L24*360)/('Rachunek zysków i strat'!L9+'Rachunek zysków i strat'!L12)</f>
        <v>#DIV/0!</v>
      </c>
      <c r="L13" s="196" t="e">
        <f>(Bilans!M24*360)/('Rachunek zysków i strat'!M9+'Rachunek zysków i strat'!M12)</f>
        <v>#DIV/0!</v>
      </c>
    </row>
    <row r="14" spans="2:12" ht="15">
      <c r="B14" s="140">
        <v>7</v>
      </c>
      <c r="C14" s="141" t="s">
        <v>224</v>
      </c>
      <c r="D14" s="142" t="s">
        <v>232</v>
      </c>
      <c r="E14" s="195" t="e">
        <f>(Bilans!F21*360)/('Rachunek zysków i strat'!F9+'Rachunek zysków i strat'!F12)</f>
        <v>#DIV/0!</v>
      </c>
      <c r="F14" s="195" t="e">
        <f>(Bilans!G21*Wskaźniki!D21)/('Rachunek zysków i strat'!G9+'Rachunek zysków i strat'!G12)</f>
        <v>#DIV/0!</v>
      </c>
      <c r="G14" s="195" t="e">
        <f>(Bilans!H21*360)/('Rachunek zysków i strat'!H9+'Rachunek zysków i strat'!H12)</f>
        <v>#DIV/0!</v>
      </c>
      <c r="H14" s="195" t="e">
        <f>(Bilans!I21*360)/('Rachunek zysków i strat'!I9+'Rachunek zysków i strat'!I12)</f>
        <v>#DIV/0!</v>
      </c>
      <c r="I14" s="195" t="e">
        <f>(Bilans!J21*360)/('Rachunek zysków i strat'!J9+'Rachunek zysków i strat'!J12)</f>
        <v>#DIV/0!</v>
      </c>
      <c r="J14" s="195" t="e">
        <f>(Bilans!K21*360)/('Rachunek zysków i strat'!K9+'Rachunek zysków i strat'!K12)</f>
        <v>#DIV/0!</v>
      </c>
      <c r="K14" s="195" t="e">
        <f>(Bilans!L21*360)/('Rachunek zysków i strat'!L9+'Rachunek zysków i strat'!L12)</f>
        <v>#DIV/0!</v>
      </c>
      <c r="L14" s="196" t="e">
        <f>(Bilans!M21*360)/('Rachunek zysków i strat'!M9+'Rachunek zysków i strat'!M12)</f>
        <v>#DIV/0!</v>
      </c>
    </row>
    <row r="15" spans="2:12" ht="15">
      <c r="B15" s="140">
        <v>8</v>
      </c>
      <c r="C15" s="141" t="s">
        <v>225</v>
      </c>
      <c r="D15" s="142" t="s">
        <v>233</v>
      </c>
      <c r="E15" s="195" t="e">
        <f>(Bilans!F49*360)/('Rachunek zysków i strat'!F9+'Rachunek zysków i strat'!F12)</f>
        <v>#DIV/0!</v>
      </c>
      <c r="F15" s="195" t="e">
        <f>(Bilans!G26*Wskaźniki!D21)/('Rachunek zysków i strat'!G9+'Rachunek zysków i strat'!G12)</f>
        <v>#DIV/0!</v>
      </c>
      <c r="G15" s="195" t="e">
        <f>(Bilans!H49*360)/('Rachunek zysków i strat'!H9+'Rachunek zysków i strat'!H12)</f>
        <v>#DIV/0!</v>
      </c>
      <c r="H15" s="195" t="e">
        <f>(Bilans!I49*360)/('Rachunek zysków i strat'!I9+'Rachunek zysków i strat'!I12)</f>
        <v>#DIV/0!</v>
      </c>
      <c r="I15" s="195" t="e">
        <f>(Bilans!J49*360)/('Rachunek zysków i strat'!J9+'Rachunek zysków i strat'!J12)</f>
        <v>#DIV/0!</v>
      </c>
      <c r="J15" s="195" t="e">
        <f>(Bilans!K49*360)/('Rachunek zysków i strat'!K9+'Rachunek zysków i strat'!K12)</f>
        <v>#DIV/0!</v>
      </c>
      <c r="K15" s="195" t="e">
        <f>(Bilans!L49*360)/('Rachunek zysków i strat'!L9+'Rachunek zysków i strat'!L12)</f>
        <v>#DIV/0!</v>
      </c>
      <c r="L15" s="196" t="e">
        <f>(Bilans!M49*360)/('Rachunek zysków i strat'!M9+'Rachunek zysków i strat'!M12)</f>
        <v>#DIV/0!</v>
      </c>
    </row>
    <row r="16" spans="2:12" ht="15">
      <c r="B16" s="140">
        <v>9</v>
      </c>
      <c r="C16" s="141" t="s">
        <v>226</v>
      </c>
      <c r="D16" s="142" t="s">
        <v>234</v>
      </c>
      <c r="E16" s="193" t="e">
        <f>Bilans!F41/Bilans!F30</f>
        <v>#DIV/0!</v>
      </c>
      <c r="F16" s="193" t="e">
        <f>Bilans!F41/Bilans!F30</f>
        <v>#DIV/0!</v>
      </c>
      <c r="G16" s="193" t="e">
        <f>Bilans!H41/Bilans!H30</f>
        <v>#DIV/0!</v>
      </c>
      <c r="H16" s="193" t="e">
        <f>Bilans!I41/Bilans!I30</f>
        <v>#DIV/0!</v>
      </c>
      <c r="I16" s="193" t="e">
        <f>Bilans!J41/Bilans!J30</f>
        <v>#DIV/0!</v>
      </c>
      <c r="J16" s="193" t="e">
        <f>Bilans!K41/Bilans!K30</f>
        <v>#DIV/0!</v>
      </c>
      <c r="K16" s="193" t="e">
        <f>Bilans!L41/Bilans!L30</f>
        <v>#DIV/0!</v>
      </c>
      <c r="L16" s="194" t="e">
        <f>Bilans!M41/Bilans!M30</f>
        <v>#DIV/0!</v>
      </c>
    </row>
    <row r="17" spans="2:12" ht="15">
      <c r="B17" s="140">
        <v>10</v>
      </c>
      <c r="C17" s="199" t="s">
        <v>227</v>
      </c>
      <c r="D17" s="142" t="s">
        <v>235</v>
      </c>
      <c r="E17" s="193" t="e">
        <f>(Bilans!F31+Bilans!F43+Bilans!F50)/(Bilans!F8+Bilans!F25-Bilans!F17)</f>
        <v>#DIV/0!</v>
      </c>
      <c r="F17" s="193" t="e">
        <f>(Bilans!F31+Bilans!F43+Bilans!F50)/(Bilans!F8+Bilans!F25-Bilans!F17)</f>
        <v>#DIV/0!</v>
      </c>
      <c r="G17" s="193" t="e">
        <f>(Bilans!H31+Bilans!H43+Bilans!H50)/(Bilans!H8+Bilans!H25-Bilans!H17)</f>
        <v>#DIV/0!</v>
      </c>
      <c r="H17" s="193" t="e">
        <f>(Bilans!I31+Bilans!I43+Bilans!I50)/(Bilans!I8+Bilans!I25-Bilans!I17)</f>
        <v>#DIV/0!</v>
      </c>
      <c r="I17" s="193" t="e">
        <f>(Bilans!J31+Bilans!J43+Bilans!J50)/(Bilans!J8+Bilans!J25-Bilans!J17)</f>
        <v>#DIV/0!</v>
      </c>
      <c r="J17" s="193" t="e">
        <f>(Bilans!K31+Bilans!K43+Bilans!K50)/(Bilans!K8+Bilans!K25-Bilans!K17)</f>
        <v>#DIV/0!</v>
      </c>
      <c r="K17" s="193" t="e">
        <f>(Bilans!L31+Bilans!L43+Bilans!L50)/(Bilans!L8+Bilans!L25-Bilans!L17)</f>
        <v>#DIV/0!</v>
      </c>
      <c r="L17" s="194" t="e">
        <f>(Bilans!M31+Bilans!M43+Bilans!M50)/(Bilans!M8+Bilans!M25-Bilans!M17)</f>
        <v>#DIV/0!</v>
      </c>
    </row>
    <row r="18" spans="2:12" ht="15.75" thickBot="1">
      <c r="B18" s="143">
        <v>11</v>
      </c>
      <c r="C18" s="144" t="s">
        <v>228</v>
      </c>
      <c r="D18" s="145" t="s">
        <v>17</v>
      </c>
      <c r="E18" s="197" t="e">
        <f>('Rachunek zysków i strat'!F36+'Rachunek zysków i strat'!F35+'Rachunek zysków i strat'!F14+'Rachunek zysków i strat'!F30)/'Rachunek zysków i strat'!F30</f>
        <v>#DIV/0!</v>
      </c>
      <c r="F18" s="197" t="e">
        <f>('Rachunek zysków i strat'!G36+'Rachunek zysków i strat'!G35+'Rachunek zysków i strat'!G14+'Rachunek zysków i strat'!G30)/'Rachunek zysków i strat'!G30</f>
        <v>#DIV/0!</v>
      </c>
      <c r="G18" s="197" t="e">
        <f>('Rachunek zysków i strat'!H36+'Rachunek zysków i strat'!H35+'Rachunek zysków i strat'!H14+'Rachunek zysków i strat'!H30)/'Rachunek zysków i strat'!H30</f>
        <v>#DIV/0!</v>
      </c>
      <c r="H18" s="197" t="e">
        <f>('Rachunek zysków i strat'!I36+'Rachunek zysków i strat'!I35+'Rachunek zysków i strat'!I14+'Rachunek zysków i strat'!I30)/'Rachunek zysków i strat'!I30</f>
        <v>#DIV/0!</v>
      </c>
      <c r="I18" s="197" t="e">
        <f>('Rachunek zysków i strat'!J36+'Rachunek zysków i strat'!J35+'Rachunek zysków i strat'!J14+'Rachunek zysków i strat'!J30)/'Rachunek zysków i strat'!J30</f>
        <v>#DIV/0!</v>
      </c>
      <c r="J18" s="197" t="e">
        <f>('Rachunek zysków i strat'!K36+'Rachunek zysków i strat'!K35+'Rachunek zysków i strat'!K14+'Rachunek zysków i strat'!K30)/'Rachunek zysków i strat'!K30</f>
        <v>#DIV/0!</v>
      </c>
      <c r="K18" s="197" t="e">
        <f>('Rachunek zysków i strat'!L36+'Rachunek zysków i strat'!L35+'Rachunek zysków i strat'!L14+'Rachunek zysków i strat'!L30)/'Rachunek zysków i strat'!L30</f>
        <v>#DIV/0!</v>
      </c>
      <c r="L18" s="198" t="e">
        <f>('Rachunek zysków i strat'!M36+'Rachunek zysków i strat'!M35+'Rachunek zysków i strat'!M14+'Rachunek zysków i strat'!M30)/'Rachunek zysków i strat'!M30</f>
        <v>#DIV/0!</v>
      </c>
    </row>
    <row r="19" spans="2:12" ht="14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2:12" ht="15" thickBo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2:12" ht="15" thickBot="1">
      <c r="B21" s="17"/>
      <c r="C21" s="110" t="s">
        <v>238</v>
      </c>
      <c r="D21" s="192"/>
      <c r="E21" s="17"/>
      <c r="F21" s="17"/>
      <c r="G21" s="17"/>
      <c r="H21" s="17"/>
      <c r="I21" s="17"/>
      <c r="J21" s="17"/>
      <c r="K21" s="17"/>
      <c r="L21" s="17"/>
    </row>
  </sheetData>
  <sheetProtection password="EEAB" sheet="1" objects="1" scenarios="1"/>
  <mergeCells count="2"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32.59765625" style="0" customWidth="1"/>
    <col min="3" max="3" width="11.59765625" style="0" customWidth="1"/>
    <col min="4" max="4" width="12.59765625" style="0" customWidth="1"/>
    <col min="5" max="6" width="11.59765625" style="0" customWidth="1"/>
    <col min="11" max="11" width="9" style="0" hidden="1" customWidth="1"/>
  </cols>
  <sheetData>
    <row r="1" spans="1:8" ht="14.25">
      <c r="A1" s="8"/>
      <c r="B1" s="8"/>
      <c r="C1" s="8"/>
      <c r="D1" s="8"/>
      <c r="E1" s="8"/>
      <c r="F1" s="8"/>
      <c r="G1" s="8"/>
      <c r="H1" s="8"/>
    </row>
    <row r="2" spans="1:8" ht="20.25">
      <c r="A2" s="8"/>
      <c r="B2" s="35" t="s">
        <v>72</v>
      </c>
      <c r="C2" s="17"/>
      <c r="D2" s="17"/>
      <c r="E2" s="17"/>
      <c r="F2" s="17"/>
      <c r="G2" s="8"/>
      <c r="H2" s="8"/>
    </row>
    <row r="3" spans="1:8" ht="15" thickBot="1">
      <c r="A3" s="8"/>
      <c r="B3" s="17"/>
      <c r="C3" s="17"/>
      <c r="D3" s="17"/>
      <c r="E3" s="17"/>
      <c r="F3" s="17"/>
      <c r="G3" s="8"/>
      <c r="H3" s="8"/>
    </row>
    <row r="4" spans="1:8" ht="24.75" customHeight="1" thickBot="1">
      <c r="A4" s="8"/>
      <c r="B4" s="302" t="s">
        <v>19</v>
      </c>
      <c r="C4" s="303"/>
      <c r="D4" s="304"/>
      <c r="E4" s="36"/>
      <c r="F4" s="34"/>
      <c r="G4" s="8"/>
      <c r="H4" s="8"/>
    </row>
    <row r="5" spans="1:11" ht="6" customHeight="1" thickBot="1">
      <c r="A5" s="8"/>
      <c r="B5" s="37"/>
      <c r="C5" s="37"/>
      <c r="D5" s="37"/>
      <c r="E5" s="37"/>
      <c r="F5" s="38"/>
      <c r="G5" s="8"/>
      <c r="H5" s="8"/>
      <c r="K5" s="162">
        <f>'Rachunek zysków i strat'!G36</f>
        <v>0</v>
      </c>
    </row>
    <row r="6" spans="1:11" ht="24.75" customHeight="1" thickBot="1">
      <c r="A6" s="8"/>
      <c r="B6" s="315" t="s">
        <v>242</v>
      </c>
      <c r="C6" s="316"/>
      <c r="D6" s="317"/>
      <c r="E6" s="37"/>
      <c r="F6" s="34"/>
      <c r="G6" s="8"/>
      <c r="H6" s="8"/>
      <c r="K6" s="162">
        <f>IF(F6="tak",K5*(-1),-1)</f>
        <v>-1</v>
      </c>
    </row>
    <row r="7" spans="1:8" ht="6" customHeight="1" thickBot="1">
      <c r="A7" s="8"/>
      <c r="B7" s="37"/>
      <c r="C7" s="37"/>
      <c r="D7" s="37"/>
      <c r="E7" s="37"/>
      <c r="F7" s="38"/>
      <c r="G7" s="8"/>
      <c r="H7" s="8"/>
    </row>
    <row r="8" spans="1:8" ht="24.75" customHeight="1" thickBot="1">
      <c r="A8" s="8"/>
      <c r="B8" s="302" t="s">
        <v>239</v>
      </c>
      <c r="C8" s="303"/>
      <c r="D8" s="304"/>
      <c r="E8" s="36"/>
      <c r="F8" s="34"/>
      <c r="G8" s="8"/>
      <c r="H8" s="8"/>
    </row>
    <row r="9" spans="1:8" ht="6" customHeight="1" thickBot="1">
      <c r="A9" s="8"/>
      <c r="B9" s="37"/>
      <c r="C9" s="37"/>
      <c r="D9" s="37"/>
      <c r="E9" s="37"/>
      <c r="F9" s="38"/>
      <c r="G9" s="8"/>
      <c r="H9" s="8"/>
    </row>
    <row r="10" spans="1:8" ht="24.75" customHeight="1" thickBot="1">
      <c r="A10" s="8"/>
      <c r="B10" s="302" t="s">
        <v>240</v>
      </c>
      <c r="C10" s="303"/>
      <c r="D10" s="304"/>
      <c r="E10" s="36"/>
      <c r="F10" s="34"/>
      <c r="G10" s="8"/>
      <c r="H10" s="8"/>
    </row>
    <row r="11" spans="1:8" ht="6" customHeight="1" thickBot="1">
      <c r="A11" s="8"/>
      <c r="B11" s="37"/>
      <c r="C11" s="37"/>
      <c r="D11" s="37"/>
      <c r="E11" s="37"/>
      <c r="F11" s="38"/>
      <c r="G11" s="8"/>
      <c r="H11" s="8"/>
    </row>
    <row r="12" spans="1:8" ht="24.75" customHeight="1" thickBot="1">
      <c r="A12" s="8"/>
      <c r="B12" s="302" t="s">
        <v>241</v>
      </c>
      <c r="C12" s="303"/>
      <c r="D12" s="304"/>
      <c r="E12" s="36"/>
      <c r="F12" s="34"/>
      <c r="G12" s="8"/>
      <c r="H12" s="8"/>
    </row>
    <row r="13" spans="1:8" ht="15" customHeight="1">
      <c r="A13" s="8"/>
      <c r="B13" s="37"/>
      <c r="C13" s="37"/>
      <c r="D13" s="37"/>
      <c r="E13" s="37"/>
      <c r="F13" s="38"/>
      <c r="G13" s="8"/>
      <c r="H13" s="8"/>
    </row>
    <row r="14" spans="1:8" ht="14.25">
      <c r="A14" s="8"/>
      <c r="B14" s="17"/>
      <c r="C14" s="17"/>
      <c r="D14" s="17"/>
      <c r="E14" s="17"/>
      <c r="F14" s="17"/>
      <c r="G14" s="8"/>
      <c r="H14" s="8"/>
    </row>
    <row r="15" spans="1:8" ht="18">
      <c r="A15" s="8"/>
      <c r="B15" s="39" t="s">
        <v>31</v>
      </c>
      <c r="C15" s="17"/>
      <c r="D15" s="17"/>
      <c r="E15" s="17"/>
      <c r="F15" s="17"/>
      <c r="G15" s="8"/>
      <c r="H15" s="8"/>
    </row>
    <row r="16" spans="1:8" ht="15" thickBot="1">
      <c r="A16" s="8"/>
      <c r="B16" s="17"/>
      <c r="C16" s="17"/>
      <c r="D16" s="17"/>
      <c r="E16" s="17"/>
      <c r="F16" s="17"/>
      <c r="G16" s="8"/>
      <c r="H16" s="8"/>
    </row>
    <row r="17" spans="1:8" ht="24.75" customHeight="1" thickBot="1">
      <c r="A17" s="8"/>
      <c r="B17" s="40" t="s">
        <v>75</v>
      </c>
      <c r="C17" s="41" t="s">
        <v>76</v>
      </c>
      <c r="D17" s="64" t="s">
        <v>37</v>
      </c>
      <c r="E17" s="41" t="s">
        <v>78</v>
      </c>
      <c r="F17" s="42" t="s">
        <v>79</v>
      </c>
      <c r="G17" s="8"/>
      <c r="H17" s="8"/>
    </row>
    <row r="18" spans="1:8" ht="12.75" customHeight="1">
      <c r="A18" s="8"/>
      <c r="B18" s="163" t="s">
        <v>13</v>
      </c>
      <c r="C18" s="164" t="e">
        <f>Wskaźniki!F8</f>
        <v>#DIV/0!</v>
      </c>
      <c r="D18" s="165" t="e">
        <f>IF(C18&gt;=5%,3,IF(C18&gt;=2.5%,2,IF(C18&gt;0.5%,1,IF(C18&lt;=0.5%,0))))</f>
        <v>#DIV/0!</v>
      </c>
      <c r="E18" s="165">
        <v>1.2</v>
      </c>
      <c r="F18" s="166" t="e">
        <f>D18*E18</f>
        <v>#DIV/0!</v>
      </c>
      <c r="G18" s="8"/>
      <c r="H18" s="8"/>
    </row>
    <row r="19" spans="1:8" ht="12.75" customHeight="1">
      <c r="A19" s="8"/>
      <c r="B19" s="167" t="s">
        <v>229</v>
      </c>
      <c r="C19" s="168" t="e">
        <f>Wskaźniki!F9</f>
        <v>#DIV/0!</v>
      </c>
      <c r="D19" s="169">
        <f>IF(K6&lt;0,0,IF(Bilans!G31&lt;=0,0,IF(C19&gt;=2,3,IF(C19&gt;=0.5,2,IF(C19&gt;0,1,IF(C19&lt;=0,0))))))</f>
        <v>0</v>
      </c>
      <c r="E19" s="169">
        <v>0.8</v>
      </c>
      <c r="F19" s="170">
        <f aca="true" t="shared" si="0" ref="F19:F28">D19*E19</f>
        <v>0</v>
      </c>
      <c r="G19" s="8"/>
      <c r="H19" s="8"/>
    </row>
    <row r="20" spans="1:8" ht="12.75" customHeight="1">
      <c r="A20" s="8"/>
      <c r="B20" s="167" t="s">
        <v>16</v>
      </c>
      <c r="C20" s="168" t="e">
        <f>Wskaźniki!F10</f>
        <v>#DIV/0!</v>
      </c>
      <c r="D20" s="169" t="e">
        <f>IF(C20&gt;=1.6,3,IF(C20&gt;=1.3,2,IF(C20&gt;=1,1,0)))</f>
        <v>#DIV/0!</v>
      </c>
      <c r="E20" s="169">
        <v>1.2</v>
      </c>
      <c r="F20" s="170" t="e">
        <f t="shared" si="0"/>
        <v>#DIV/0!</v>
      </c>
      <c r="G20" s="8"/>
      <c r="H20" s="8"/>
    </row>
    <row r="21" spans="1:8" ht="12.75" customHeight="1">
      <c r="A21" s="8"/>
      <c r="B21" s="167" t="s">
        <v>15</v>
      </c>
      <c r="C21" s="168" t="e">
        <f>Wskaźniki!F11</f>
        <v>#DIV/0!</v>
      </c>
      <c r="D21" s="169" t="e">
        <f>IF(C21&gt;=2,3,IF(C21&gt;=1.3,2,IF(C21&gt;=1,1,0)))</f>
        <v>#DIV/0!</v>
      </c>
      <c r="E21" s="169">
        <v>0.9</v>
      </c>
      <c r="F21" s="170" t="e">
        <f t="shared" si="0"/>
        <v>#DIV/0!</v>
      </c>
      <c r="G21" s="8"/>
      <c r="H21" s="8"/>
    </row>
    <row r="22" spans="1:8" ht="12.75" customHeight="1">
      <c r="A22" s="8"/>
      <c r="B22" s="171" t="s">
        <v>230</v>
      </c>
      <c r="C22" s="168" t="e">
        <f>Wskaźniki!F12</f>
        <v>#DIV/0!</v>
      </c>
      <c r="D22" s="169" t="e">
        <f>IF(C22&gt;=1.2,3,IF(C22&gt;=0.8,2,IF(C22&gt;=0.5,1,0)))</f>
        <v>#DIV/0!</v>
      </c>
      <c r="E22" s="169">
        <v>0.9</v>
      </c>
      <c r="F22" s="170" t="e">
        <f t="shared" si="0"/>
        <v>#DIV/0!</v>
      </c>
      <c r="G22" s="8"/>
      <c r="H22" s="8"/>
    </row>
    <row r="23" spans="1:8" ht="12.75" customHeight="1">
      <c r="A23" s="8"/>
      <c r="B23" s="171" t="s">
        <v>231</v>
      </c>
      <c r="C23" s="168" t="e">
        <f>Wskaźniki!F13</f>
        <v>#DIV/0!</v>
      </c>
      <c r="D23" s="169" t="e">
        <f>IF(F8="tak",1.5,IF(C23&lt;=30,3,IF(C23&lt;=60,2,IF(C23&lt;=90,1,0))))</f>
        <v>#DIV/0!</v>
      </c>
      <c r="E23" s="169">
        <v>0.8</v>
      </c>
      <c r="F23" s="170" t="e">
        <f t="shared" si="0"/>
        <v>#DIV/0!</v>
      </c>
      <c r="G23" s="8"/>
      <c r="H23" s="8"/>
    </row>
    <row r="24" spans="1:8" ht="12.75" customHeight="1">
      <c r="A24" s="8"/>
      <c r="B24" s="171" t="s">
        <v>232</v>
      </c>
      <c r="C24" s="168" t="e">
        <f>Wskaźniki!F14</f>
        <v>#DIV/0!</v>
      </c>
      <c r="D24" s="169" t="e">
        <f>IF(F10="tak",1.5,IF(C24&lt;=30,3,IF(C24&lt;=60,2,IF(C24&lt;=90,1,0))))</f>
        <v>#DIV/0!</v>
      </c>
      <c r="E24" s="169">
        <v>0.6</v>
      </c>
      <c r="F24" s="170" t="e">
        <f t="shared" si="0"/>
        <v>#DIV/0!</v>
      </c>
      <c r="G24" s="8"/>
      <c r="H24" s="8"/>
    </row>
    <row r="25" spans="1:8" ht="12.75" customHeight="1">
      <c r="A25" s="8"/>
      <c r="B25" s="171" t="s">
        <v>233</v>
      </c>
      <c r="C25" s="168" t="e">
        <f>Wskaźniki!F15</f>
        <v>#DIV/0!</v>
      </c>
      <c r="D25" s="169" t="e">
        <f>IF(F12="tak",1.5,IF(C25&lt;=30,3,IF(C25&lt;=60,2,IF(C25&lt;=90,1,0))))</f>
        <v>#DIV/0!</v>
      </c>
      <c r="E25" s="169">
        <v>0.6</v>
      </c>
      <c r="F25" s="170" t="e">
        <f t="shared" si="0"/>
        <v>#DIV/0!</v>
      </c>
      <c r="G25" s="8"/>
      <c r="H25" s="8"/>
    </row>
    <row r="26" spans="1:8" ht="12.75" customHeight="1">
      <c r="A26" s="8"/>
      <c r="B26" s="171" t="s">
        <v>234</v>
      </c>
      <c r="C26" s="168" t="e">
        <f>Wskaźniki!F16</f>
        <v>#DIV/0!</v>
      </c>
      <c r="D26" s="169" t="e">
        <f>IF(C26&lt;=0.3,3,IF(C26&lt;=0.6,2,IF(C26&lt;=0.8,1,0)))</f>
        <v>#DIV/0!</v>
      </c>
      <c r="E26" s="169">
        <v>1.2</v>
      </c>
      <c r="F26" s="170" t="e">
        <f t="shared" si="0"/>
        <v>#DIV/0!</v>
      </c>
      <c r="G26" s="8"/>
      <c r="H26" s="8"/>
    </row>
    <row r="27" spans="1:8" ht="12.75" customHeight="1">
      <c r="A27" s="8"/>
      <c r="B27" s="171" t="s">
        <v>235</v>
      </c>
      <c r="C27" s="168" t="e">
        <f>Wskaźniki!F17</f>
        <v>#DIV/0!</v>
      </c>
      <c r="D27" s="169" t="e">
        <f>IF(C27&gt;=2,3,IF(C27&gt;=1.2,2,IF(C27&gt;=1,1,0)))</f>
        <v>#DIV/0!</v>
      </c>
      <c r="E27" s="169">
        <v>0.9</v>
      </c>
      <c r="F27" s="170" t="e">
        <f t="shared" si="0"/>
        <v>#DIV/0!</v>
      </c>
      <c r="G27" s="8"/>
      <c r="H27" s="8"/>
    </row>
    <row r="28" spans="1:8" ht="12.75" customHeight="1" thickBot="1">
      <c r="A28" s="8"/>
      <c r="B28" s="172" t="s">
        <v>17</v>
      </c>
      <c r="C28" s="173" t="e">
        <f>Wskaźniki!F18</f>
        <v>#DIV/0!</v>
      </c>
      <c r="D28" s="174" t="e">
        <f>IF(F4="tak",IF('Rachunek zysków i strat'!G36&gt;0,3,0),IF(C28&gt;=6,3,IF(C28&gt;=4,2,IF(C28&gt;=2,1,0))))</f>
        <v>#DIV/0!</v>
      </c>
      <c r="E28" s="174">
        <v>0.9</v>
      </c>
      <c r="F28" s="175" t="e">
        <f t="shared" si="0"/>
        <v>#DIV/0!</v>
      </c>
      <c r="G28" s="8"/>
      <c r="H28" s="8"/>
    </row>
    <row r="29" spans="1:8" ht="14.25">
      <c r="A29" s="8"/>
      <c r="B29" s="155"/>
      <c r="C29" s="156"/>
      <c r="D29" s="157"/>
      <c r="E29" s="157"/>
      <c r="F29" s="157"/>
      <c r="G29" s="8"/>
      <c r="H29" s="8"/>
    </row>
    <row r="30" spans="1:8" ht="14.25">
      <c r="A30" s="8"/>
      <c r="B30" s="17"/>
      <c r="C30" s="17"/>
      <c r="D30" s="17"/>
      <c r="E30" s="17"/>
      <c r="F30" s="17"/>
      <c r="G30" s="8"/>
      <c r="H30" s="8"/>
    </row>
    <row r="31" spans="1:8" ht="18">
      <c r="A31" s="8"/>
      <c r="B31" s="39" t="s">
        <v>30</v>
      </c>
      <c r="C31" s="17"/>
      <c r="D31" s="17"/>
      <c r="E31" s="17"/>
      <c r="F31" s="17"/>
      <c r="G31" s="8"/>
      <c r="H31" s="8"/>
    </row>
    <row r="32" spans="1:8" ht="15" thickBot="1">
      <c r="A32" s="8"/>
      <c r="B32" s="17"/>
      <c r="C32" s="17"/>
      <c r="D32" s="17"/>
      <c r="E32" s="17"/>
      <c r="F32" s="17"/>
      <c r="G32" s="8"/>
      <c r="H32" s="8"/>
    </row>
    <row r="33" spans="1:8" ht="24.75" customHeight="1" thickBot="1">
      <c r="A33" s="8"/>
      <c r="B33" s="311" t="s">
        <v>75</v>
      </c>
      <c r="C33" s="312"/>
      <c r="D33" s="64" t="s">
        <v>37</v>
      </c>
      <c r="E33" s="41" t="s">
        <v>78</v>
      </c>
      <c r="F33" s="42" t="s">
        <v>79</v>
      </c>
      <c r="G33" s="8"/>
      <c r="H33" s="8"/>
    </row>
    <row r="34" spans="1:8" ht="12.75" customHeight="1">
      <c r="A34" s="8"/>
      <c r="B34" s="305" t="s">
        <v>80</v>
      </c>
      <c r="C34" s="306"/>
      <c r="D34" s="306"/>
      <c r="E34" s="306"/>
      <c r="F34" s="307"/>
      <c r="G34" s="8"/>
      <c r="H34" s="8"/>
    </row>
    <row r="35" spans="1:8" ht="12.75" customHeight="1">
      <c r="A35" s="8"/>
      <c r="B35" s="296" t="s">
        <v>20</v>
      </c>
      <c r="C35" s="297"/>
      <c r="D35" s="176"/>
      <c r="E35" s="177">
        <v>0.5</v>
      </c>
      <c r="F35" s="178">
        <f>D35*E35</f>
        <v>0</v>
      </c>
      <c r="G35" s="8"/>
      <c r="H35" s="8"/>
    </row>
    <row r="36" spans="1:8" ht="12.75" customHeight="1">
      <c r="A36" s="8"/>
      <c r="B36" s="298" t="s">
        <v>21</v>
      </c>
      <c r="C36" s="299"/>
      <c r="D36" s="179"/>
      <c r="E36" s="180">
        <v>0.4</v>
      </c>
      <c r="F36" s="181">
        <f aca="true" t="shared" si="1" ref="F36:F45">D36*E36</f>
        <v>0</v>
      </c>
      <c r="G36" s="8"/>
      <c r="H36" s="8"/>
    </row>
    <row r="37" spans="1:8" ht="12.75" customHeight="1">
      <c r="A37" s="8"/>
      <c r="B37" s="298" t="s">
        <v>22</v>
      </c>
      <c r="C37" s="299"/>
      <c r="D37" s="179"/>
      <c r="E37" s="180">
        <v>0.5</v>
      </c>
      <c r="F37" s="181">
        <f t="shared" si="1"/>
        <v>0</v>
      </c>
      <c r="G37" s="8"/>
      <c r="H37" s="8"/>
    </row>
    <row r="38" spans="1:8" ht="12.75" customHeight="1">
      <c r="A38" s="8"/>
      <c r="B38" s="298" t="s">
        <v>243</v>
      </c>
      <c r="C38" s="299"/>
      <c r="D38" s="182"/>
      <c r="E38" s="183">
        <v>0.5</v>
      </c>
      <c r="F38" s="184">
        <f t="shared" si="1"/>
        <v>0</v>
      </c>
      <c r="G38" s="8"/>
      <c r="H38" s="8"/>
    </row>
    <row r="39" spans="1:8" ht="12.75" customHeight="1">
      <c r="A39" s="8"/>
      <c r="B39" s="298" t="s">
        <v>244</v>
      </c>
      <c r="C39" s="299"/>
      <c r="D39" s="182"/>
      <c r="E39" s="183">
        <v>0.5</v>
      </c>
      <c r="F39" s="184">
        <f t="shared" si="1"/>
        <v>0</v>
      </c>
      <c r="G39" s="8"/>
      <c r="H39" s="8"/>
    </row>
    <row r="40" spans="1:8" ht="12.75" customHeight="1">
      <c r="A40" s="8"/>
      <c r="B40" s="313" t="s">
        <v>245</v>
      </c>
      <c r="C40" s="314"/>
      <c r="D40" s="182"/>
      <c r="E40" s="183">
        <v>0.4</v>
      </c>
      <c r="F40" s="184">
        <f t="shared" si="1"/>
        <v>0</v>
      </c>
      <c r="G40" s="8"/>
      <c r="H40" s="8"/>
    </row>
    <row r="41" spans="1:8" ht="12.75" customHeight="1">
      <c r="A41" s="8"/>
      <c r="B41" s="318" t="s">
        <v>246</v>
      </c>
      <c r="C41" s="319"/>
      <c r="D41" s="185"/>
      <c r="E41" s="186">
        <v>0.3</v>
      </c>
      <c r="F41" s="187">
        <f t="shared" si="1"/>
        <v>0</v>
      </c>
      <c r="G41" s="8"/>
      <c r="H41" s="8"/>
    </row>
    <row r="42" spans="1:8" ht="12.75" customHeight="1">
      <c r="A42" s="8"/>
      <c r="B42" s="308" t="s">
        <v>23</v>
      </c>
      <c r="C42" s="309"/>
      <c r="D42" s="309"/>
      <c r="E42" s="309"/>
      <c r="F42" s="310"/>
      <c r="G42" s="8"/>
      <c r="H42" s="8"/>
    </row>
    <row r="43" spans="1:8" ht="12.75" customHeight="1">
      <c r="A43" s="8"/>
      <c r="B43" s="296" t="s">
        <v>24</v>
      </c>
      <c r="C43" s="297"/>
      <c r="D43" s="188"/>
      <c r="E43" s="177">
        <v>0.7</v>
      </c>
      <c r="F43" s="178">
        <f t="shared" si="1"/>
        <v>0</v>
      </c>
      <c r="G43" s="8"/>
      <c r="H43" s="8"/>
    </row>
    <row r="44" spans="1:8" ht="12.75" customHeight="1">
      <c r="A44" s="8"/>
      <c r="B44" s="298" t="s">
        <v>25</v>
      </c>
      <c r="C44" s="299"/>
      <c r="D44" s="84"/>
      <c r="E44" s="180">
        <v>0.6</v>
      </c>
      <c r="F44" s="181">
        <f t="shared" si="1"/>
        <v>0</v>
      </c>
      <c r="G44" s="8"/>
      <c r="H44" s="8"/>
    </row>
    <row r="45" spans="1:8" ht="12.75" customHeight="1" thickBot="1">
      <c r="A45" s="8"/>
      <c r="B45" s="300" t="s">
        <v>29</v>
      </c>
      <c r="C45" s="301"/>
      <c r="D45" s="189"/>
      <c r="E45" s="190">
        <v>0.6</v>
      </c>
      <c r="F45" s="191">
        <f t="shared" si="1"/>
        <v>0</v>
      </c>
      <c r="G45" s="8"/>
      <c r="H45" s="8"/>
    </row>
    <row r="46" spans="1:8" ht="14.25">
      <c r="A46" s="8"/>
      <c r="B46" s="17"/>
      <c r="C46" s="17"/>
      <c r="D46" s="17"/>
      <c r="E46" s="17"/>
      <c r="F46" s="17"/>
      <c r="G46" s="8"/>
      <c r="H46" s="8"/>
    </row>
    <row r="47" spans="1:8" ht="14.25">
      <c r="A47" s="8"/>
      <c r="B47" s="17"/>
      <c r="C47" s="17"/>
      <c r="D47" s="17"/>
      <c r="E47" s="17"/>
      <c r="F47" s="17"/>
      <c r="G47" s="8"/>
      <c r="H47" s="8"/>
    </row>
    <row r="48" spans="1:8" ht="18">
      <c r="A48" s="8"/>
      <c r="B48" s="39" t="s">
        <v>26</v>
      </c>
      <c r="C48" s="17"/>
      <c r="D48" s="17"/>
      <c r="E48" s="17"/>
      <c r="F48" s="17"/>
      <c r="G48" s="8"/>
      <c r="H48" s="8"/>
    </row>
    <row r="49" spans="1:8" ht="14.25">
      <c r="A49" s="8"/>
      <c r="B49" s="17"/>
      <c r="C49" s="17"/>
      <c r="D49" s="17"/>
      <c r="E49" s="17"/>
      <c r="F49" s="17"/>
      <c r="G49" s="8"/>
      <c r="H49" s="8"/>
    </row>
    <row r="50" spans="1:8" ht="14.25">
      <c r="A50" s="8"/>
      <c r="B50" s="17" t="s">
        <v>27</v>
      </c>
      <c r="C50" s="17" t="e">
        <f>SUM(F18:F28)+SUM(F35:F41)+SUM(F43:F45)</f>
        <v>#DIV/0!</v>
      </c>
      <c r="D50" s="17"/>
      <c r="E50" s="17"/>
      <c r="F50" s="17"/>
      <c r="G50" s="8"/>
      <c r="H50" s="8"/>
    </row>
    <row r="51" spans="1:8" ht="14.25">
      <c r="A51" s="8"/>
      <c r="B51" s="17"/>
      <c r="C51" s="17"/>
      <c r="D51" s="17"/>
      <c r="E51" s="17"/>
      <c r="F51" s="17"/>
      <c r="G51" s="8"/>
      <c r="H51" s="8"/>
    </row>
    <row r="52" spans="1:8" ht="14.25">
      <c r="A52" s="8"/>
      <c r="B52" s="17" t="s">
        <v>28</v>
      </c>
      <c r="C52" s="52" t="e">
        <f>IF(C50&lt;20.4,"D (zła, trudności)",IF(C50&lt;=23.9,"C (niska)",IF(C50&lt;=34.4,"B- (zadowalająca)",IF(C50&lt;=41.4,"B+ (dobra)",IF(C50&lt;=45,"A (wysoka)")))))</f>
        <v>#DIV/0!</v>
      </c>
      <c r="D52" s="17"/>
      <c r="E52" s="17"/>
      <c r="F52" s="17"/>
      <c r="G52" s="8"/>
      <c r="H52" s="8"/>
    </row>
    <row r="53" spans="1:8" ht="14.25">
      <c r="A53" s="8"/>
      <c r="B53" s="17"/>
      <c r="C53" s="17"/>
      <c r="D53" s="17"/>
      <c r="E53" s="17"/>
      <c r="F53" s="17"/>
      <c r="G53" s="8"/>
      <c r="H53" s="8"/>
    </row>
    <row r="54" spans="1:8" ht="14.25">
      <c r="A54" s="8"/>
      <c r="B54" s="17"/>
      <c r="C54" s="17"/>
      <c r="D54" s="17"/>
      <c r="E54" s="17"/>
      <c r="F54" s="17"/>
      <c r="G54" s="8"/>
      <c r="H54" s="8"/>
    </row>
    <row r="55" ht="14.25">
      <c r="B55" s="8" t="s">
        <v>84</v>
      </c>
    </row>
    <row r="56" ht="14.25">
      <c r="B56" s="8" t="s">
        <v>85</v>
      </c>
    </row>
  </sheetData>
  <sheetProtection password="EEAB" sheet="1" objects="1" scenarios="1"/>
  <mergeCells count="18">
    <mergeCell ref="B41:C41"/>
    <mergeCell ref="B40:C40"/>
    <mergeCell ref="B8:D8"/>
    <mergeCell ref="B10:D10"/>
    <mergeCell ref="B12:D12"/>
    <mergeCell ref="B6:D6"/>
    <mergeCell ref="B38:C38"/>
    <mergeCell ref="B39:C39"/>
    <mergeCell ref="B43:C43"/>
    <mergeCell ref="B44:C44"/>
    <mergeCell ref="B45:C45"/>
    <mergeCell ref="B4:D4"/>
    <mergeCell ref="B34:F34"/>
    <mergeCell ref="B42:F42"/>
    <mergeCell ref="B33:C33"/>
    <mergeCell ref="B35:C35"/>
    <mergeCell ref="B36:C36"/>
    <mergeCell ref="B37:C3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32.59765625" style="0" customWidth="1"/>
    <col min="3" max="6" width="11.59765625" style="0" customWidth="1"/>
  </cols>
  <sheetData>
    <row r="1" spans="1:8" ht="14.25">
      <c r="A1" s="8"/>
      <c r="B1" s="8"/>
      <c r="C1" s="8"/>
      <c r="D1" s="8"/>
      <c r="E1" s="8"/>
      <c r="F1" s="8"/>
      <c r="G1" s="8"/>
      <c r="H1" s="8"/>
    </row>
    <row r="2" spans="1:8" ht="20.25">
      <c r="A2" s="8"/>
      <c r="B2" s="35" t="s">
        <v>72</v>
      </c>
      <c r="C2" s="17"/>
      <c r="D2" s="17"/>
      <c r="E2" s="17"/>
      <c r="F2" s="17"/>
      <c r="G2" s="8"/>
      <c r="H2" s="8"/>
    </row>
    <row r="3" spans="1:8" ht="14.25">
      <c r="A3" s="8"/>
      <c r="B3" s="17"/>
      <c r="C3" s="17"/>
      <c r="D3" s="17"/>
      <c r="E3" s="17"/>
      <c r="F3" s="17"/>
      <c r="G3" s="8"/>
      <c r="H3" s="8"/>
    </row>
    <row r="4" spans="1:8" ht="14.25">
      <c r="A4" s="8"/>
      <c r="B4" s="17"/>
      <c r="C4" s="17"/>
      <c r="D4" s="17"/>
      <c r="E4" s="17"/>
      <c r="F4" s="17"/>
      <c r="G4" s="8"/>
      <c r="H4" s="8"/>
    </row>
    <row r="5" spans="1:8" ht="16.5" thickBot="1">
      <c r="A5" s="8"/>
      <c r="B5" s="108" t="s">
        <v>86</v>
      </c>
      <c r="C5" s="109">
        <f>Wskaźniki!G7</f>
        <v>0</v>
      </c>
      <c r="D5" s="17"/>
      <c r="E5" s="17"/>
      <c r="F5" s="17"/>
      <c r="G5" s="8"/>
      <c r="H5" s="8"/>
    </row>
    <row r="6" spans="1:8" ht="39" thickBot="1">
      <c r="A6" s="8"/>
      <c r="B6" s="40" t="s">
        <v>75</v>
      </c>
      <c r="C6" s="41" t="s">
        <v>76</v>
      </c>
      <c r="D6" s="41" t="s">
        <v>77</v>
      </c>
      <c r="E6" s="41" t="s">
        <v>78</v>
      </c>
      <c r="F6" s="42" t="s">
        <v>79</v>
      </c>
      <c r="G6" s="8"/>
      <c r="H6" s="8"/>
    </row>
    <row r="7" spans="1:8" ht="14.25">
      <c r="A7" s="8"/>
      <c r="B7" s="158" t="s">
        <v>13</v>
      </c>
      <c r="C7" s="43" t="e">
        <f>Wskaźniki!G8</f>
        <v>#DIV/0!</v>
      </c>
      <c r="D7" s="44" t="e">
        <f>IF(C7&gt;=5%,3,IF(C7&gt;=2.5%,2,IF(C7&gt;0.5%,1,IF(C7&lt;=0.5%,0))))</f>
        <v>#DIV/0!</v>
      </c>
      <c r="E7" s="44">
        <v>1.2</v>
      </c>
      <c r="F7" s="45" t="e">
        <f>D7*E7</f>
        <v>#DIV/0!</v>
      </c>
      <c r="G7" s="8"/>
      <c r="H7" s="8"/>
    </row>
    <row r="8" spans="1:8" ht="14.25">
      <c r="A8" s="8"/>
      <c r="B8" s="159" t="s">
        <v>229</v>
      </c>
      <c r="C8" s="46" t="e">
        <f>Wskaźniki!G9</f>
        <v>#DIV/0!</v>
      </c>
      <c r="D8" s="47">
        <f>IF('Ocena wskaźnikowa i rating'!K6&lt;0,0,IF(Bilans!G22&lt;=0,0,IF(C8&gt;=2,3,IF(C8&gt;=0.5,2,IF(C8&gt;0,1,IF(C8&lt;=0,0))))))</f>
        <v>0</v>
      </c>
      <c r="E8" s="47">
        <v>0.8</v>
      </c>
      <c r="F8" s="48">
        <f aca="true" t="shared" si="0" ref="F8:F17">D8*E8</f>
        <v>0</v>
      </c>
      <c r="G8" s="8"/>
      <c r="H8" s="8"/>
    </row>
    <row r="9" spans="1:8" ht="14.25">
      <c r="A9" s="8"/>
      <c r="B9" s="159" t="s">
        <v>16</v>
      </c>
      <c r="C9" s="46" t="e">
        <f>Wskaźniki!G10</f>
        <v>#DIV/0!</v>
      </c>
      <c r="D9" s="47" t="e">
        <f>IF(C9&gt;=1.6,3,IF(C9&gt;=1.3,2,IF(C9&gt;=1,1,0)))</f>
        <v>#DIV/0!</v>
      </c>
      <c r="E9" s="47">
        <v>1.2</v>
      </c>
      <c r="F9" s="48" t="e">
        <f t="shared" si="0"/>
        <v>#DIV/0!</v>
      </c>
      <c r="G9" s="8"/>
      <c r="H9" s="8"/>
    </row>
    <row r="10" spans="1:8" ht="14.25">
      <c r="A10" s="8"/>
      <c r="B10" s="159" t="s">
        <v>15</v>
      </c>
      <c r="C10" s="46" t="e">
        <f>Wskaźniki!G11</f>
        <v>#DIV/0!</v>
      </c>
      <c r="D10" s="47" t="e">
        <f>IF(C10&gt;=2,3,IF(C10&gt;=1.3,2,IF(C10&gt;=1,1,0)))</f>
        <v>#DIV/0!</v>
      </c>
      <c r="E10" s="47">
        <v>0.9</v>
      </c>
      <c r="F10" s="48" t="e">
        <f t="shared" si="0"/>
        <v>#DIV/0!</v>
      </c>
      <c r="G10" s="8"/>
      <c r="H10" s="8"/>
    </row>
    <row r="11" spans="1:8" ht="14.25">
      <c r="A11" s="8"/>
      <c r="B11" s="160" t="s">
        <v>230</v>
      </c>
      <c r="C11" s="46" t="e">
        <f>Wskaźniki!G12</f>
        <v>#DIV/0!</v>
      </c>
      <c r="D11" s="47" t="e">
        <f>IF(C11&gt;=1.2,3,IF(C11&gt;=0.8,2,IF(C11&gt;=0.5,1,0)))</f>
        <v>#DIV/0!</v>
      </c>
      <c r="E11" s="47">
        <v>0.9</v>
      </c>
      <c r="F11" s="48" t="e">
        <f t="shared" si="0"/>
        <v>#DIV/0!</v>
      </c>
      <c r="G11" s="8"/>
      <c r="H11" s="8"/>
    </row>
    <row r="12" spans="1:8" ht="14.25">
      <c r="A12" s="8"/>
      <c r="B12" s="160" t="s">
        <v>231</v>
      </c>
      <c r="C12" s="46" t="e">
        <f>Wskaźniki!G13</f>
        <v>#DIV/0!</v>
      </c>
      <c r="D12" s="47" t="e">
        <f>IF('Ocena wskaźnikowa i rating'!F8="tak",1.5,IF(C12&lt;=30,3,IF(C12&lt;=60,2,IF(C12&lt;=90,1,0))))</f>
        <v>#DIV/0!</v>
      </c>
      <c r="E12" s="47">
        <v>0.8</v>
      </c>
      <c r="F12" s="48" t="e">
        <f t="shared" si="0"/>
        <v>#DIV/0!</v>
      </c>
      <c r="G12" s="8"/>
      <c r="H12" s="8"/>
    </row>
    <row r="13" spans="1:8" ht="14.25">
      <c r="A13" s="8"/>
      <c r="B13" s="160" t="s">
        <v>232</v>
      </c>
      <c r="C13" s="46" t="e">
        <f>Wskaźniki!G14</f>
        <v>#DIV/0!</v>
      </c>
      <c r="D13" s="47" t="e">
        <f>IF('Ocena wskaźnikowa i rating'!F10="tak",1.5,IF(C13&lt;=30,3,IF(C13&lt;=60,2,IF(C13&lt;=90,1,0))))</f>
        <v>#DIV/0!</v>
      </c>
      <c r="E13" s="47">
        <v>0.6</v>
      </c>
      <c r="F13" s="48" t="e">
        <f t="shared" si="0"/>
        <v>#DIV/0!</v>
      </c>
      <c r="G13" s="8"/>
      <c r="H13" s="8"/>
    </row>
    <row r="14" spans="1:8" ht="14.25">
      <c r="A14" s="8"/>
      <c r="B14" s="160" t="s">
        <v>233</v>
      </c>
      <c r="C14" s="46" t="e">
        <f>Wskaźniki!G15</f>
        <v>#DIV/0!</v>
      </c>
      <c r="D14" s="47" t="e">
        <f>IF('Ocena wskaźnikowa i rating'!F12="tak",1.5,IF(C14&lt;=30,3,IF(C14&lt;=60,2,IF(C14&lt;=90,1,0))))</f>
        <v>#DIV/0!</v>
      </c>
      <c r="E14" s="47">
        <v>0.6</v>
      </c>
      <c r="F14" s="48" t="e">
        <f t="shared" si="0"/>
        <v>#DIV/0!</v>
      </c>
      <c r="G14" s="8"/>
      <c r="H14" s="8"/>
    </row>
    <row r="15" spans="1:8" ht="14.25">
      <c r="A15" s="8"/>
      <c r="B15" s="160" t="s">
        <v>234</v>
      </c>
      <c r="C15" s="46" t="e">
        <f>Wskaźniki!G16</f>
        <v>#DIV/0!</v>
      </c>
      <c r="D15" s="47" t="e">
        <f>IF(C15&lt;=0.3,3,IF(C15&lt;=0.6,2,IF(C15&lt;=0.8,1,0)))</f>
        <v>#DIV/0!</v>
      </c>
      <c r="E15" s="47">
        <v>1.2</v>
      </c>
      <c r="F15" s="48" t="e">
        <f t="shared" si="0"/>
        <v>#DIV/0!</v>
      </c>
      <c r="G15" s="8"/>
      <c r="H15" s="8"/>
    </row>
    <row r="16" spans="1:8" ht="14.25">
      <c r="A16" s="8"/>
      <c r="B16" s="160" t="s">
        <v>235</v>
      </c>
      <c r="C16" s="46" t="e">
        <f>Wskaźniki!G17</f>
        <v>#DIV/0!</v>
      </c>
      <c r="D16" s="47" t="e">
        <f>IF(C16&gt;=2,3,IF(C16&gt;=1.2,2,IF(C16&gt;=1,1,0)))</f>
        <v>#DIV/0!</v>
      </c>
      <c r="E16" s="47">
        <v>0.9</v>
      </c>
      <c r="F16" s="48" t="e">
        <f t="shared" si="0"/>
        <v>#DIV/0!</v>
      </c>
      <c r="G16" s="8"/>
      <c r="H16" s="8"/>
    </row>
    <row r="17" spans="1:8" ht="15" thickBot="1">
      <c r="A17" s="8"/>
      <c r="B17" s="161" t="s">
        <v>17</v>
      </c>
      <c r="C17" s="49" t="e">
        <f>Wskaźniki!G18</f>
        <v>#DIV/0!</v>
      </c>
      <c r="D17" s="50" t="e">
        <f>IF('Ocena wskaźnikowa i rating'!F4="tak",IF('Rachunek zysków i strat'!G27&gt;0,3,0),IF(C17&gt;=6,3,IF(C17&gt;=4,2,IF(C17&gt;=2,1,0))))</f>
        <v>#DIV/0!</v>
      </c>
      <c r="E17" s="50">
        <v>0.9</v>
      </c>
      <c r="F17" s="51" t="e">
        <f t="shared" si="0"/>
        <v>#DIV/0!</v>
      </c>
      <c r="G17" s="8"/>
      <c r="H17" s="8"/>
    </row>
    <row r="18" spans="1:8" ht="6" customHeight="1">
      <c r="A18" s="8"/>
      <c r="B18" s="17"/>
      <c r="C18" s="17"/>
      <c r="D18" s="17"/>
      <c r="E18" s="17"/>
      <c r="F18" s="17"/>
      <c r="G18" s="8"/>
      <c r="H18" s="8"/>
    </row>
    <row r="19" spans="1:8" ht="14.25">
      <c r="A19" s="8"/>
      <c r="B19" s="110" t="s">
        <v>87</v>
      </c>
      <c r="C19" s="17"/>
      <c r="D19" s="17"/>
      <c r="E19" s="17" t="e">
        <f>SUM(F7:F17)+SUM('Ocena wskaźnikowa i rating'!F35:F41)+SUM('Ocena wskaźnikowa i rating'!F43:F45)</f>
        <v>#DIV/0!</v>
      </c>
      <c r="F19" s="17"/>
      <c r="G19" s="8"/>
      <c r="H19" s="8"/>
    </row>
    <row r="20" spans="1:8" ht="14.25">
      <c r="A20" s="8"/>
      <c r="B20" s="111" t="s">
        <v>28</v>
      </c>
      <c r="C20" s="17"/>
      <c r="D20" s="17"/>
      <c r="E20" s="17" t="e">
        <f>IF(E19&lt;20.4,"D (zła, trudności)",IF(E19&lt;=23.9,"C (niska)",IF(E19&lt;=34.4,"B- (zadowalająca)",IF(E19&lt;=41.4,"B+ (dobra)",IF(E19&lt;=45,"A (wysoka)")))))</f>
        <v>#DIV/0!</v>
      </c>
      <c r="F20" s="17"/>
      <c r="G20" s="8"/>
      <c r="H20" s="8"/>
    </row>
    <row r="21" spans="1:8" ht="14.25">
      <c r="A21" s="8"/>
      <c r="B21" s="17"/>
      <c r="C21" s="17"/>
      <c r="D21" s="17"/>
      <c r="E21" s="17"/>
      <c r="F21" s="17"/>
      <c r="G21" s="8"/>
      <c r="H21" s="8"/>
    </row>
    <row r="22" spans="2:6" ht="16.5" thickBot="1">
      <c r="B22" s="108" t="s">
        <v>86</v>
      </c>
      <c r="C22" s="109">
        <f>Wskaźniki!H7</f>
        <v>0</v>
      </c>
      <c r="D22" s="17"/>
      <c r="E22" s="17"/>
      <c r="F22" s="17"/>
    </row>
    <row r="23" spans="2:6" ht="39" thickBot="1">
      <c r="B23" s="40" t="s">
        <v>75</v>
      </c>
      <c r="C23" s="41" t="s">
        <v>76</v>
      </c>
      <c r="D23" s="41" t="s">
        <v>77</v>
      </c>
      <c r="E23" s="41" t="s">
        <v>78</v>
      </c>
      <c r="F23" s="42" t="s">
        <v>79</v>
      </c>
    </row>
    <row r="24" spans="2:6" ht="14.25">
      <c r="B24" s="158" t="s">
        <v>13</v>
      </c>
      <c r="C24" s="43" t="e">
        <f>Wskaźniki!H8</f>
        <v>#DIV/0!</v>
      </c>
      <c r="D24" s="44" t="e">
        <f>IF(C24&gt;=5%,3,IF(C24&gt;=2.5%,2,IF(C24&gt;0.5%,1,IF(C24&lt;=0.5%,0))))</f>
        <v>#DIV/0!</v>
      </c>
      <c r="E24" s="44">
        <v>1.2</v>
      </c>
      <c r="F24" s="45" t="e">
        <f>D24*E24</f>
        <v>#DIV/0!</v>
      </c>
    </row>
    <row r="25" spans="2:6" ht="14.25">
      <c r="B25" s="159" t="s">
        <v>229</v>
      </c>
      <c r="C25" s="46" t="e">
        <f>Wskaźniki!H9</f>
        <v>#DIV/0!</v>
      </c>
      <c r="D25" s="47">
        <f>IF('Ocena wskaźnikowa i rating'!K6&lt;0,0,IF(Bilans!G48&lt;=0,0,IF(C25&gt;=2,3,IF(C25&gt;=0.5,2,IF(C25&gt;0,1,IF(C25&lt;=0,0))))))</f>
        <v>0</v>
      </c>
      <c r="E25" s="47">
        <v>0.8</v>
      </c>
      <c r="F25" s="48">
        <f aca="true" t="shared" si="1" ref="F25:F34">D25*E25</f>
        <v>0</v>
      </c>
    </row>
    <row r="26" spans="2:6" ht="14.25">
      <c r="B26" s="159" t="s">
        <v>16</v>
      </c>
      <c r="C26" s="46" t="e">
        <f>Wskaźniki!H10</f>
        <v>#DIV/0!</v>
      </c>
      <c r="D26" s="47" t="e">
        <f>IF(C26&gt;=1.6,3,IF(C26&gt;=1.3,2,IF(C26&gt;=1,1,0)))</f>
        <v>#DIV/0!</v>
      </c>
      <c r="E26" s="47">
        <v>1.2</v>
      </c>
      <c r="F26" s="48" t="e">
        <f t="shared" si="1"/>
        <v>#DIV/0!</v>
      </c>
    </row>
    <row r="27" spans="2:6" ht="14.25">
      <c r="B27" s="159" t="s">
        <v>15</v>
      </c>
      <c r="C27" s="46" t="e">
        <f>Wskaźniki!H11</f>
        <v>#DIV/0!</v>
      </c>
      <c r="D27" s="47" t="e">
        <f>IF(C27&gt;=2,3,IF(C27&gt;=1.3,2,IF(C27&gt;=1,1,0)))</f>
        <v>#DIV/0!</v>
      </c>
      <c r="E27" s="47">
        <v>0.9</v>
      </c>
      <c r="F27" s="48" t="e">
        <f t="shared" si="1"/>
        <v>#DIV/0!</v>
      </c>
    </row>
    <row r="28" spans="2:6" ht="14.25">
      <c r="B28" s="160" t="s">
        <v>230</v>
      </c>
      <c r="C28" s="46" t="e">
        <f>Wskaźniki!H12</f>
        <v>#DIV/0!</v>
      </c>
      <c r="D28" s="47" t="e">
        <f>IF(C28&gt;=1.2,3,IF(C28&gt;=0.8,2,IF(C28&gt;=0.5,1,0)))</f>
        <v>#DIV/0!</v>
      </c>
      <c r="E28" s="47">
        <v>0.9</v>
      </c>
      <c r="F28" s="48" t="e">
        <f t="shared" si="1"/>
        <v>#DIV/0!</v>
      </c>
    </row>
    <row r="29" spans="2:6" ht="14.25">
      <c r="B29" s="160" t="s">
        <v>231</v>
      </c>
      <c r="C29" s="46" t="e">
        <f>Wskaźniki!H13</f>
        <v>#DIV/0!</v>
      </c>
      <c r="D29" s="47" t="e">
        <f>IF('Ocena wskaźnikowa i rating'!F8="tak",1.5,IF(C29&lt;=30,3,IF(C29&lt;=60,2,IF(C29&lt;=90,1,0))))</f>
        <v>#DIV/0!</v>
      </c>
      <c r="E29" s="47">
        <v>0.8</v>
      </c>
      <c r="F29" s="48" t="e">
        <f t="shared" si="1"/>
        <v>#DIV/0!</v>
      </c>
    </row>
    <row r="30" spans="2:6" ht="14.25">
      <c r="B30" s="160" t="s">
        <v>232</v>
      </c>
      <c r="C30" s="46" t="e">
        <f>Wskaźniki!H14</f>
        <v>#DIV/0!</v>
      </c>
      <c r="D30" s="47" t="e">
        <f>IF('Ocena wskaźnikowa i rating'!F10="tak",1.5,IF(C30&lt;=30,3,IF(C30&lt;=60,2,IF(C30&lt;=90,1,0))))</f>
        <v>#DIV/0!</v>
      </c>
      <c r="E30" s="47">
        <v>0.6</v>
      </c>
      <c r="F30" s="48" t="e">
        <f t="shared" si="1"/>
        <v>#DIV/0!</v>
      </c>
    </row>
    <row r="31" spans="2:6" ht="14.25">
      <c r="B31" s="160" t="s">
        <v>233</v>
      </c>
      <c r="C31" s="46" t="e">
        <f>Wskaźniki!H15</f>
        <v>#DIV/0!</v>
      </c>
      <c r="D31" s="47" t="e">
        <f>IF('Ocena wskaźnikowa i rating'!F12="tak",1.5,IF(C31&lt;=30,3,IF(C31&lt;=60,2,IF(C31&lt;=90,1,0))))</f>
        <v>#DIV/0!</v>
      </c>
      <c r="E31" s="47">
        <v>0.6</v>
      </c>
      <c r="F31" s="48" t="e">
        <f t="shared" si="1"/>
        <v>#DIV/0!</v>
      </c>
    </row>
    <row r="32" spans="2:6" ht="14.25">
      <c r="B32" s="160" t="s">
        <v>234</v>
      </c>
      <c r="C32" s="46" t="e">
        <f>Wskaźniki!H16</f>
        <v>#DIV/0!</v>
      </c>
      <c r="D32" s="47" t="e">
        <f>IF(C32&lt;=0.3,3,IF(C32&lt;=0.6,2,IF(C32&lt;=0.8,1,0)))</f>
        <v>#DIV/0!</v>
      </c>
      <c r="E32" s="47">
        <v>1.2</v>
      </c>
      <c r="F32" s="48" t="e">
        <f t="shared" si="1"/>
        <v>#DIV/0!</v>
      </c>
    </row>
    <row r="33" spans="2:6" ht="14.25">
      <c r="B33" s="160" t="s">
        <v>235</v>
      </c>
      <c r="C33" s="46" t="e">
        <f>Wskaźniki!H17</f>
        <v>#DIV/0!</v>
      </c>
      <c r="D33" s="47" t="e">
        <f>IF(C33&gt;=2,3,IF(C33&gt;=1.2,2,IF(C33&gt;=1,1,0)))</f>
        <v>#DIV/0!</v>
      </c>
      <c r="E33" s="47">
        <v>0.9</v>
      </c>
      <c r="F33" s="48" t="e">
        <f t="shared" si="1"/>
        <v>#DIV/0!</v>
      </c>
    </row>
    <row r="34" spans="2:6" ht="15" thickBot="1">
      <c r="B34" s="161" t="s">
        <v>17</v>
      </c>
      <c r="C34" s="49" t="e">
        <f>Wskaźniki!H18</f>
        <v>#DIV/0!</v>
      </c>
      <c r="D34" s="50" t="e">
        <f>IF('Ocena wskaźnikowa i rating'!F4="tak",IF('Rachunek zysków i strat'!G53&gt;0,3,0),IF(C34&gt;=6,3,IF(C34&gt;=4,2,IF(C34&gt;=2,1,0))))</f>
        <v>#DIV/0!</v>
      </c>
      <c r="E34" s="50">
        <v>0.9</v>
      </c>
      <c r="F34" s="51" t="e">
        <f t="shared" si="1"/>
        <v>#DIV/0!</v>
      </c>
    </row>
    <row r="35" spans="2:6" ht="6" customHeight="1">
      <c r="B35" s="17"/>
      <c r="C35" s="17"/>
      <c r="D35" s="17"/>
      <c r="E35" s="17"/>
      <c r="F35" s="17"/>
    </row>
    <row r="36" spans="2:6" ht="14.25">
      <c r="B36" s="110" t="s">
        <v>87</v>
      </c>
      <c r="C36" s="17"/>
      <c r="D36" s="17"/>
      <c r="E36" s="17" t="e">
        <f>SUM(F24:F34)+SUM('Ocena wskaźnikowa i rating'!F35:F41)+SUM('Ocena wskaźnikowa i rating'!F43:F45)</f>
        <v>#DIV/0!</v>
      </c>
      <c r="F36" s="17"/>
    </row>
    <row r="37" spans="2:6" ht="14.25">
      <c r="B37" s="111" t="s">
        <v>28</v>
      </c>
      <c r="C37" s="17"/>
      <c r="D37" s="17"/>
      <c r="E37" s="17" t="e">
        <f>IF(E36&lt;20.4,"D (zła, trudności)",IF(E36&lt;=23.9,"C (niska)",IF(E36&lt;=34.4,"B- (zadowalająca)",IF(E36&lt;=41.4,"B+ (dobra)",IF(E36&lt;=45,"A (wysoka)")))))</f>
        <v>#DIV/0!</v>
      </c>
      <c r="F37" s="17"/>
    </row>
    <row r="38" spans="2:6" ht="14.25">
      <c r="B38" s="17"/>
      <c r="C38" s="17"/>
      <c r="D38" s="17"/>
      <c r="E38" s="17"/>
      <c r="F38" s="17"/>
    </row>
    <row r="39" spans="2:6" ht="16.5" thickBot="1">
      <c r="B39" s="108" t="s">
        <v>86</v>
      </c>
      <c r="C39" s="109">
        <f>Wskaźniki!I7</f>
        <v>0</v>
      </c>
      <c r="D39" s="17"/>
      <c r="E39" s="17"/>
      <c r="F39" s="17"/>
    </row>
    <row r="40" spans="2:6" ht="39" thickBot="1">
      <c r="B40" s="40" t="s">
        <v>75</v>
      </c>
      <c r="C40" s="41" t="s">
        <v>76</v>
      </c>
      <c r="D40" s="41" t="s">
        <v>77</v>
      </c>
      <c r="E40" s="41" t="s">
        <v>78</v>
      </c>
      <c r="F40" s="42" t="s">
        <v>79</v>
      </c>
    </row>
    <row r="41" spans="2:6" ht="14.25">
      <c r="B41" s="158" t="s">
        <v>13</v>
      </c>
      <c r="C41" s="43" t="e">
        <f>Wskaźniki!I8</f>
        <v>#DIV/0!</v>
      </c>
      <c r="D41" s="44" t="e">
        <f>IF(C41&gt;=5%,3,IF(C41&gt;=2.5%,2,IF(C41&gt;0.5%,1,IF(C41&lt;=0.5%,0))))</f>
        <v>#DIV/0!</v>
      </c>
      <c r="E41" s="44">
        <v>1.2</v>
      </c>
      <c r="F41" s="45" t="e">
        <f>D41*E41</f>
        <v>#DIV/0!</v>
      </c>
    </row>
    <row r="42" spans="2:6" ht="14.25">
      <c r="B42" s="159" t="s">
        <v>229</v>
      </c>
      <c r="C42" s="46" t="e">
        <f>Wskaźniki!I9</f>
        <v>#DIV/0!</v>
      </c>
      <c r="D42" s="47">
        <f>IF('Ocena wskaźnikowa i rating'!K6&lt;0,0,IF(Bilans!G71&lt;=0,0,IF(C42&gt;=2,3,IF(C42&gt;=0.5,2,IF(C42&gt;0,1,IF(C42&lt;=0,0))))))</f>
        <v>0</v>
      </c>
      <c r="E42" s="47">
        <v>0.8</v>
      </c>
      <c r="F42" s="48">
        <f aca="true" t="shared" si="2" ref="F42:F51">D42*E42</f>
        <v>0</v>
      </c>
    </row>
    <row r="43" spans="2:6" ht="14.25">
      <c r="B43" s="159" t="s">
        <v>16</v>
      </c>
      <c r="C43" s="46" t="e">
        <f>Wskaźniki!I10</f>
        <v>#DIV/0!</v>
      </c>
      <c r="D43" s="47" t="e">
        <f>IF(C43&gt;=1.6,3,IF(C43&gt;=1.3,2,IF(C43&gt;=1,1,0)))</f>
        <v>#DIV/0!</v>
      </c>
      <c r="E43" s="47">
        <v>1.2</v>
      </c>
      <c r="F43" s="48" t="e">
        <f t="shared" si="2"/>
        <v>#DIV/0!</v>
      </c>
    </row>
    <row r="44" spans="2:6" ht="14.25">
      <c r="B44" s="159" t="s">
        <v>15</v>
      </c>
      <c r="C44" s="46" t="e">
        <f>Wskaźniki!I11</f>
        <v>#DIV/0!</v>
      </c>
      <c r="D44" s="47" t="e">
        <f>IF(C44&gt;=2,3,IF(C44&gt;=1.3,2,IF(C44&gt;=1,1,0)))</f>
        <v>#DIV/0!</v>
      </c>
      <c r="E44" s="47">
        <v>0.9</v>
      </c>
      <c r="F44" s="48" t="e">
        <f t="shared" si="2"/>
        <v>#DIV/0!</v>
      </c>
    </row>
    <row r="45" spans="2:6" ht="14.25">
      <c r="B45" s="160" t="s">
        <v>230</v>
      </c>
      <c r="C45" s="46" t="e">
        <f>Wskaźniki!I12</f>
        <v>#DIV/0!</v>
      </c>
      <c r="D45" s="47" t="e">
        <f>IF(C45&gt;=1.2,3,IF(C45&gt;=0.8,2,IF(C45&gt;=0.5,1,0)))</f>
        <v>#DIV/0!</v>
      </c>
      <c r="E45" s="47">
        <v>0.9</v>
      </c>
      <c r="F45" s="48" t="e">
        <f t="shared" si="2"/>
        <v>#DIV/0!</v>
      </c>
    </row>
    <row r="46" spans="2:6" ht="14.25">
      <c r="B46" s="160" t="s">
        <v>231</v>
      </c>
      <c r="C46" s="46" t="e">
        <f>Wskaźniki!I13</f>
        <v>#DIV/0!</v>
      </c>
      <c r="D46" s="47" t="e">
        <f>IF('Ocena wskaźnikowa i rating'!F8="tak",1.5,IF(C46&lt;=30,3,IF(C46&lt;=60,2,IF(C46&lt;=90,1,0))))</f>
        <v>#DIV/0!</v>
      </c>
      <c r="E46" s="47">
        <v>0.8</v>
      </c>
      <c r="F46" s="48" t="e">
        <f t="shared" si="2"/>
        <v>#DIV/0!</v>
      </c>
    </row>
    <row r="47" spans="2:6" ht="14.25">
      <c r="B47" s="160" t="s">
        <v>232</v>
      </c>
      <c r="C47" s="46" t="e">
        <f>Wskaźniki!I14</f>
        <v>#DIV/0!</v>
      </c>
      <c r="D47" s="47" t="e">
        <f>IF('Ocena wskaźnikowa i rating'!F10="tak",1.5,IF(C47&lt;=30,3,IF(C47&lt;=60,2,IF(C47&lt;=90,1,0))))</f>
        <v>#DIV/0!</v>
      </c>
      <c r="E47" s="47">
        <v>0.6</v>
      </c>
      <c r="F47" s="48" t="e">
        <f t="shared" si="2"/>
        <v>#DIV/0!</v>
      </c>
    </row>
    <row r="48" spans="2:6" ht="14.25">
      <c r="B48" s="160" t="s">
        <v>233</v>
      </c>
      <c r="C48" s="46" t="e">
        <f>Wskaźniki!I15</f>
        <v>#DIV/0!</v>
      </c>
      <c r="D48" s="47" t="e">
        <f>IF('Ocena wskaźnikowa i rating'!F12="tak",1.5,IF(C48&lt;=30,3,IF(C48&lt;=60,2,IF(C48&lt;=90,1,0))))</f>
        <v>#DIV/0!</v>
      </c>
      <c r="E48" s="47">
        <v>0.6</v>
      </c>
      <c r="F48" s="48" t="e">
        <f t="shared" si="2"/>
        <v>#DIV/0!</v>
      </c>
    </row>
    <row r="49" spans="2:6" ht="14.25">
      <c r="B49" s="160" t="s">
        <v>234</v>
      </c>
      <c r="C49" s="46" t="e">
        <f>Wskaźniki!I16</f>
        <v>#DIV/0!</v>
      </c>
      <c r="D49" s="47" t="e">
        <f>IF(C49&lt;=0.3,3,IF(C49&lt;=0.6,2,IF(C49&lt;=0.8,1,0)))</f>
        <v>#DIV/0!</v>
      </c>
      <c r="E49" s="47">
        <v>1.2</v>
      </c>
      <c r="F49" s="48" t="e">
        <f t="shared" si="2"/>
        <v>#DIV/0!</v>
      </c>
    </row>
    <row r="50" spans="2:6" ht="14.25">
      <c r="B50" s="160" t="s">
        <v>235</v>
      </c>
      <c r="C50" s="46" t="e">
        <f>Wskaźniki!I17</f>
        <v>#DIV/0!</v>
      </c>
      <c r="D50" s="47" t="e">
        <f>IF(C50&gt;=2,3,IF(C50&gt;=1.2,2,IF(C50&gt;=1,1,0)))</f>
        <v>#DIV/0!</v>
      </c>
      <c r="E50" s="47">
        <v>0.9</v>
      </c>
      <c r="F50" s="48" t="e">
        <f t="shared" si="2"/>
        <v>#DIV/0!</v>
      </c>
    </row>
    <row r="51" spans="2:6" ht="15" thickBot="1">
      <c r="B51" s="161" t="s">
        <v>17</v>
      </c>
      <c r="C51" s="49" t="e">
        <f>Wskaźniki!I18</f>
        <v>#DIV/0!</v>
      </c>
      <c r="D51" s="50" t="e">
        <f>IF('Ocena wskaźnikowa i rating'!F4="tak",IF('Rachunek zysków i strat'!G76&gt;0,3,0),IF(C51&gt;=6,3,IF(C51&gt;=4,2,IF(C51&gt;=2,1,0))))</f>
        <v>#DIV/0!</v>
      </c>
      <c r="E51" s="50">
        <v>0.9</v>
      </c>
      <c r="F51" s="51" t="e">
        <f t="shared" si="2"/>
        <v>#DIV/0!</v>
      </c>
    </row>
    <row r="52" spans="2:6" ht="6" customHeight="1">
      <c r="B52" s="17"/>
      <c r="C52" s="17"/>
      <c r="D52" s="17"/>
      <c r="E52" s="17"/>
      <c r="F52" s="17"/>
    </row>
    <row r="53" spans="2:6" ht="14.25">
      <c r="B53" s="110" t="s">
        <v>87</v>
      </c>
      <c r="C53" s="17"/>
      <c r="D53" s="17"/>
      <c r="E53" s="17" t="e">
        <f>SUM(F41:F51)+SUM('Ocena wskaźnikowa i rating'!F35:F41)+SUM('Ocena wskaźnikowa i rating'!F43:F45)</f>
        <v>#DIV/0!</v>
      </c>
      <c r="F53" s="17"/>
    </row>
    <row r="54" spans="2:6" ht="14.25">
      <c r="B54" s="111" t="s">
        <v>28</v>
      </c>
      <c r="C54" s="17"/>
      <c r="D54" s="17"/>
      <c r="E54" s="17" t="e">
        <f>IF(E53&lt;20.4,"D (zła, trudności)",IF(E53&lt;=23.9,"C (niska)",IF(E53&lt;=34.4,"B- (zadowalająca)",IF(E53&lt;=41.4,"B+ (dobra)",IF(E53&lt;=45,"A (wysoka)")))))</f>
        <v>#DIV/0!</v>
      </c>
      <c r="F54" s="17"/>
    </row>
    <row r="55" spans="2:6" ht="14.25">
      <c r="B55" s="17"/>
      <c r="C55" s="17"/>
      <c r="D55" s="17"/>
      <c r="E55" s="17"/>
      <c r="F55" s="17"/>
    </row>
    <row r="56" spans="2:6" ht="16.5" thickBot="1">
      <c r="B56" s="108" t="s">
        <v>86</v>
      </c>
      <c r="C56" s="109">
        <f>Wskaźniki!J7</f>
        <v>0</v>
      </c>
      <c r="D56" s="17"/>
      <c r="E56" s="17"/>
      <c r="F56" s="17"/>
    </row>
    <row r="57" spans="2:6" ht="39" thickBot="1">
      <c r="B57" s="40" t="s">
        <v>75</v>
      </c>
      <c r="C57" s="41" t="s">
        <v>76</v>
      </c>
      <c r="D57" s="41" t="s">
        <v>77</v>
      </c>
      <c r="E57" s="41" t="s">
        <v>78</v>
      </c>
      <c r="F57" s="42" t="s">
        <v>79</v>
      </c>
    </row>
    <row r="58" spans="2:6" ht="14.25">
      <c r="B58" s="158" t="s">
        <v>13</v>
      </c>
      <c r="C58" s="43" t="e">
        <f>Wskaźniki!J8</f>
        <v>#DIV/0!</v>
      </c>
      <c r="D58" s="44" t="e">
        <f>IF(C58&gt;=5%,3,IF(C58&gt;=2.5%,2,IF(C58&gt;0.5%,1,IF(C58&lt;=0.5%,0))))</f>
        <v>#DIV/0!</v>
      </c>
      <c r="E58" s="44">
        <v>1.2</v>
      </c>
      <c r="F58" s="45" t="e">
        <f>D58*E58</f>
        <v>#DIV/0!</v>
      </c>
    </row>
    <row r="59" spans="2:6" ht="14.25">
      <c r="B59" s="159" t="s">
        <v>229</v>
      </c>
      <c r="C59" s="46" t="e">
        <f>Wskaźniki!J9</f>
        <v>#DIV/0!</v>
      </c>
      <c r="D59" s="47">
        <f>IF('Ocena wskaźnikowa i rating'!K6&lt;0,0,IF(Bilans!G93&lt;=0,0,IF(C59&gt;=2,3,IF(C59&gt;=0.5,2,IF(C59&gt;0,1,IF(C59&lt;=0,0))))))</f>
        <v>0</v>
      </c>
      <c r="E59" s="47">
        <v>0.8</v>
      </c>
      <c r="F59" s="48">
        <f aca="true" t="shared" si="3" ref="F59:F68">D59*E59</f>
        <v>0</v>
      </c>
    </row>
    <row r="60" spans="2:6" ht="14.25">
      <c r="B60" s="159" t="s">
        <v>16</v>
      </c>
      <c r="C60" s="46" t="e">
        <f>Wskaźniki!J10</f>
        <v>#DIV/0!</v>
      </c>
      <c r="D60" s="47" t="e">
        <f>IF(C60&gt;=1.6,3,IF(C60&gt;=1.3,2,IF(C60&gt;=1,1,0)))</f>
        <v>#DIV/0!</v>
      </c>
      <c r="E60" s="47">
        <v>1.2</v>
      </c>
      <c r="F60" s="48" t="e">
        <f t="shared" si="3"/>
        <v>#DIV/0!</v>
      </c>
    </row>
    <row r="61" spans="2:6" ht="14.25">
      <c r="B61" s="159" t="s">
        <v>15</v>
      </c>
      <c r="C61" s="46" t="e">
        <f>Wskaźniki!J11</f>
        <v>#DIV/0!</v>
      </c>
      <c r="D61" s="47" t="e">
        <f>IF(C61&gt;=2,3,IF(C61&gt;=1.3,2,IF(C61&gt;=1,1,0)))</f>
        <v>#DIV/0!</v>
      </c>
      <c r="E61" s="47">
        <v>0.9</v>
      </c>
      <c r="F61" s="48" t="e">
        <f t="shared" si="3"/>
        <v>#DIV/0!</v>
      </c>
    </row>
    <row r="62" spans="2:6" ht="14.25">
      <c r="B62" s="160" t="s">
        <v>230</v>
      </c>
      <c r="C62" s="46" t="e">
        <f>Wskaźniki!J12</f>
        <v>#DIV/0!</v>
      </c>
      <c r="D62" s="47" t="e">
        <f>IF(C62&gt;=1.2,3,IF(C62&gt;=0.8,2,IF(C62&gt;=0.5,1,0)))</f>
        <v>#DIV/0!</v>
      </c>
      <c r="E62" s="47">
        <v>0.9</v>
      </c>
      <c r="F62" s="48" t="e">
        <f t="shared" si="3"/>
        <v>#DIV/0!</v>
      </c>
    </row>
    <row r="63" spans="2:6" ht="14.25">
      <c r="B63" s="160" t="s">
        <v>231</v>
      </c>
      <c r="C63" s="46" t="e">
        <f>Wskaźniki!J13</f>
        <v>#DIV/0!</v>
      </c>
      <c r="D63" s="47" t="e">
        <f>IF('Ocena wskaźnikowa i rating'!F8="tak",1.5,IF(C63&lt;=30,3,IF(C63&lt;=60,2,IF(C63&lt;=90,1,0))))</f>
        <v>#DIV/0!</v>
      </c>
      <c r="E63" s="47">
        <v>0.8</v>
      </c>
      <c r="F63" s="48" t="e">
        <f t="shared" si="3"/>
        <v>#DIV/0!</v>
      </c>
    </row>
    <row r="64" spans="2:6" ht="14.25">
      <c r="B64" s="160" t="s">
        <v>232</v>
      </c>
      <c r="C64" s="46" t="e">
        <f>Wskaźniki!J14</f>
        <v>#DIV/0!</v>
      </c>
      <c r="D64" s="47" t="e">
        <f>IF('Ocena wskaźnikowa i rating'!F10="tak",1.5,IF(C64&lt;=30,3,IF(C64&lt;=60,2,IF(C64&lt;=90,1,0))))</f>
        <v>#DIV/0!</v>
      </c>
      <c r="E64" s="47">
        <v>0.6</v>
      </c>
      <c r="F64" s="48" t="e">
        <f t="shared" si="3"/>
        <v>#DIV/0!</v>
      </c>
    </row>
    <row r="65" spans="2:6" ht="14.25">
      <c r="B65" s="160" t="s">
        <v>233</v>
      </c>
      <c r="C65" s="46" t="e">
        <f>Wskaźniki!J15</f>
        <v>#DIV/0!</v>
      </c>
      <c r="D65" s="47" t="e">
        <f>IF('Ocena wskaźnikowa i rating'!F12="tak",1.5,IF(C65&lt;=30,3,IF(C65&lt;=60,2,IF(C65&lt;=90,1,0))))</f>
        <v>#DIV/0!</v>
      </c>
      <c r="E65" s="47">
        <v>0.6</v>
      </c>
      <c r="F65" s="48" t="e">
        <f t="shared" si="3"/>
        <v>#DIV/0!</v>
      </c>
    </row>
    <row r="66" spans="2:6" ht="14.25">
      <c r="B66" s="160" t="s">
        <v>234</v>
      </c>
      <c r="C66" s="46" t="e">
        <f>Wskaźniki!J16</f>
        <v>#DIV/0!</v>
      </c>
      <c r="D66" s="47" t="e">
        <f>IF(C66&lt;=0.3,3,IF(C66&lt;=0.6,2,IF(C66&lt;=0.8,1,0)))</f>
        <v>#DIV/0!</v>
      </c>
      <c r="E66" s="47">
        <v>1.2</v>
      </c>
      <c r="F66" s="48" t="e">
        <f t="shared" si="3"/>
        <v>#DIV/0!</v>
      </c>
    </row>
    <row r="67" spans="2:6" ht="14.25">
      <c r="B67" s="160" t="s">
        <v>235</v>
      </c>
      <c r="C67" s="46" t="e">
        <f>Wskaźniki!J17</f>
        <v>#DIV/0!</v>
      </c>
      <c r="D67" s="47" t="e">
        <f>IF(C67&gt;=2,3,IF(C67&gt;=1.2,2,IF(C67&gt;=1,1,0)))</f>
        <v>#DIV/0!</v>
      </c>
      <c r="E67" s="47">
        <v>0.9</v>
      </c>
      <c r="F67" s="48" t="e">
        <f t="shared" si="3"/>
        <v>#DIV/0!</v>
      </c>
    </row>
    <row r="68" spans="2:6" ht="15" thickBot="1">
      <c r="B68" s="161" t="s">
        <v>17</v>
      </c>
      <c r="C68" s="49" t="e">
        <f>Wskaźniki!J18</f>
        <v>#DIV/0!</v>
      </c>
      <c r="D68" s="50" t="e">
        <f>IF('Ocena wskaźnikowa i rating'!F4="tak",IF('Rachunek zysków i strat'!G98&gt;0,3,0),IF(C68&gt;=6,3,IF(C68&gt;=4,2,IF(C68&gt;=2,1,0))))</f>
        <v>#DIV/0!</v>
      </c>
      <c r="E68" s="50">
        <v>0.9</v>
      </c>
      <c r="F68" s="51" t="e">
        <f t="shared" si="3"/>
        <v>#DIV/0!</v>
      </c>
    </row>
    <row r="69" spans="2:6" ht="6" customHeight="1">
      <c r="B69" s="17"/>
      <c r="C69" s="17"/>
      <c r="D69" s="17"/>
      <c r="E69" s="17"/>
      <c r="F69" s="17"/>
    </row>
    <row r="70" spans="2:6" ht="14.25">
      <c r="B70" s="110" t="s">
        <v>87</v>
      </c>
      <c r="C70" s="17"/>
      <c r="D70" s="17"/>
      <c r="E70" s="17" t="e">
        <f>SUM(F58:F68)+SUM('Ocena wskaźnikowa i rating'!F35:F41)+SUM('Ocena wskaźnikowa i rating'!F43:F45)</f>
        <v>#DIV/0!</v>
      </c>
      <c r="F70" s="17"/>
    </row>
    <row r="71" spans="2:6" ht="14.25">
      <c r="B71" s="111" t="s">
        <v>28</v>
      </c>
      <c r="C71" s="17"/>
      <c r="D71" s="17"/>
      <c r="E71" s="17" t="e">
        <f>IF(E70&lt;20.4,"D (zła, trudności)",IF(E70&lt;=23.9,"C (niska)",IF(E70&lt;=34.4,"B- (zadowalająca)",IF(E70&lt;=41.4,"B+ (dobra)",IF(E70&lt;=45,"A (wysoka)")))))</f>
        <v>#DIV/0!</v>
      </c>
      <c r="F71" s="17"/>
    </row>
    <row r="72" spans="2:6" ht="14.25">
      <c r="B72" s="17"/>
      <c r="C72" s="17"/>
      <c r="D72" s="17"/>
      <c r="E72" s="17"/>
      <c r="F72" s="17"/>
    </row>
    <row r="73" spans="2:6" ht="16.5" thickBot="1">
      <c r="B73" s="108" t="s">
        <v>86</v>
      </c>
      <c r="C73" s="109">
        <f>Wskaźniki!K7</f>
        <v>0</v>
      </c>
      <c r="D73" s="17"/>
      <c r="E73" s="17"/>
      <c r="F73" s="17"/>
    </row>
    <row r="74" spans="2:6" ht="39" thickBot="1">
      <c r="B74" s="40" t="s">
        <v>75</v>
      </c>
      <c r="C74" s="41" t="s">
        <v>76</v>
      </c>
      <c r="D74" s="41" t="s">
        <v>77</v>
      </c>
      <c r="E74" s="41" t="s">
        <v>78</v>
      </c>
      <c r="F74" s="42" t="s">
        <v>79</v>
      </c>
    </row>
    <row r="75" spans="2:6" ht="14.25">
      <c r="B75" s="158" t="s">
        <v>13</v>
      </c>
      <c r="C75" s="43" t="e">
        <f>Wskaźniki!K8</f>
        <v>#DIV/0!</v>
      </c>
      <c r="D75" s="44" t="e">
        <f>IF(C75&gt;=5%,3,IF(C75&gt;=2.5%,2,IF(C75&gt;0.5%,1,IF(C75&lt;=0.5%,0))))</f>
        <v>#DIV/0!</v>
      </c>
      <c r="E75" s="44">
        <v>1.2</v>
      </c>
      <c r="F75" s="45" t="e">
        <f>D75*E75</f>
        <v>#DIV/0!</v>
      </c>
    </row>
    <row r="76" spans="2:6" ht="14.25">
      <c r="B76" s="159" t="s">
        <v>229</v>
      </c>
      <c r="C76" s="46" t="e">
        <f>Wskaźniki!K9</f>
        <v>#DIV/0!</v>
      </c>
      <c r="D76" s="47">
        <f>IF('Ocena wskaźnikowa i rating'!K6&lt;0,0,IF(Bilans!G116&lt;=0,0,IF(C76&gt;=2,3,IF(C76&gt;=0.5,2,IF(C76&gt;0,1,IF(C76&lt;=0,0))))))</f>
        <v>0</v>
      </c>
      <c r="E76" s="47">
        <v>0.8</v>
      </c>
      <c r="F76" s="48">
        <f aca="true" t="shared" si="4" ref="F76:F85">D76*E76</f>
        <v>0</v>
      </c>
    </row>
    <row r="77" spans="2:6" ht="14.25">
      <c r="B77" s="159" t="s">
        <v>16</v>
      </c>
      <c r="C77" s="46" t="e">
        <f>Wskaźniki!K10</f>
        <v>#DIV/0!</v>
      </c>
      <c r="D77" s="47" t="e">
        <f>IF(C77&gt;=1.6,3,IF(C77&gt;=1.3,2,IF(C77&gt;=1,1,0)))</f>
        <v>#DIV/0!</v>
      </c>
      <c r="E77" s="47">
        <v>1.2</v>
      </c>
      <c r="F77" s="48" t="e">
        <f t="shared" si="4"/>
        <v>#DIV/0!</v>
      </c>
    </row>
    <row r="78" spans="2:6" ht="14.25">
      <c r="B78" s="159" t="s">
        <v>15</v>
      </c>
      <c r="C78" s="46" t="e">
        <f>Wskaźniki!K11</f>
        <v>#DIV/0!</v>
      </c>
      <c r="D78" s="47" t="e">
        <f>IF(C78&gt;=2,3,IF(C78&gt;=1.3,2,IF(C78&gt;=1,1,0)))</f>
        <v>#DIV/0!</v>
      </c>
      <c r="E78" s="47">
        <v>0.9</v>
      </c>
      <c r="F78" s="48" t="e">
        <f t="shared" si="4"/>
        <v>#DIV/0!</v>
      </c>
    </row>
    <row r="79" spans="2:6" ht="14.25">
      <c r="B79" s="160" t="s">
        <v>230</v>
      </c>
      <c r="C79" s="46" t="e">
        <f>Wskaźniki!K12</f>
        <v>#DIV/0!</v>
      </c>
      <c r="D79" s="47" t="e">
        <f>IF(C79&gt;=1.2,3,IF(C79&gt;=0.8,2,IF(C79&gt;=0.5,1,0)))</f>
        <v>#DIV/0!</v>
      </c>
      <c r="E79" s="47">
        <v>0.9</v>
      </c>
      <c r="F79" s="48" t="e">
        <f t="shared" si="4"/>
        <v>#DIV/0!</v>
      </c>
    </row>
    <row r="80" spans="2:6" ht="14.25">
      <c r="B80" s="160" t="s">
        <v>231</v>
      </c>
      <c r="C80" s="46" t="e">
        <f>Wskaźniki!K13</f>
        <v>#DIV/0!</v>
      </c>
      <c r="D80" s="47" t="e">
        <f>IF('Ocena wskaźnikowa i rating'!F8="tak",1.5,IF(C80&lt;=30,3,IF(C80&lt;=60,2,IF(C80&lt;=90,1,0))))</f>
        <v>#DIV/0!</v>
      </c>
      <c r="E80" s="47">
        <v>0.8</v>
      </c>
      <c r="F80" s="48" t="e">
        <f t="shared" si="4"/>
        <v>#DIV/0!</v>
      </c>
    </row>
    <row r="81" spans="2:6" ht="14.25">
      <c r="B81" s="160" t="s">
        <v>232</v>
      </c>
      <c r="C81" s="46" t="e">
        <f>Wskaźniki!K14</f>
        <v>#DIV/0!</v>
      </c>
      <c r="D81" s="47" t="e">
        <f>IF('Ocena wskaźnikowa i rating'!F10="tak",1.5,IF(C81&lt;=30,3,IF(C81&lt;=60,2,IF(C81&lt;=90,1,0))))</f>
        <v>#DIV/0!</v>
      </c>
      <c r="E81" s="47">
        <v>0.6</v>
      </c>
      <c r="F81" s="48" t="e">
        <f t="shared" si="4"/>
        <v>#DIV/0!</v>
      </c>
    </row>
    <row r="82" spans="2:6" ht="14.25">
      <c r="B82" s="160" t="s">
        <v>233</v>
      </c>
      <c r="C82" s="46" t="e">
        <f>Wskaźniki!K15</f>
        <v>#DIV/0!</v>
      </c>
      <c r="D82" s="47" t="e">
        <f>IF('Ocena wskaźnikowa i rating'!F12="tak",1.5,IF(C82&lt;=30,3,IF(C82&lt;=60,2,IF(C82&lt;=90,1,0))))</f>
        <v>#DIV/0!</v>
      </c>
      <c r="E82" s="47">
        <v>0.6</v>
      </c>
      <c r="F82" s="48" t="e">
        <f t="shared" si="4"/>
        <v>#DIV/0!</v>
      </c>
    </row>
    <row r="83" spans="2:6" ht="14.25">
      <c r="B83" s="160" t="s">
        <v>234</v>
      </c>
      <c r="C83" s="46" t="e">
        <f>Wskaźniki!K16</f>
        <v>#DIV/0!</v>
      </c>
      <c r="D83" s="47" t="e">
        <f>IF(C83&lt;=0.3,3,IF(C83&lt;=0.6,2,IF(C83&lt;=0.8,1,0)))</f>
        <v>#DIV/0!</v>
      </c>
      <c r="E83" s="47">
        <v>1.2</v>
      </c>
      <c r="F83" s="48" t="e">
        <f t="shared" si="4"/>
        <v>#DIV/0!</v>
      </c>
    </row>
    <row r="84" spans="2:6" ht="14.25">
      <c r="B84" s="160" t="s">
        <v>235</v>
      </c>
      <c r="C84" s="46" t="e">
        <f>Wskaźniki!K17</f>
        <v>#DIV/0!</v>
      </c>
      <c r="D84" s="47" t="e">
        <f>IF(C84&gt;=2,3,IF(C84&gt;=1.2,2,IF(C84&gt;=1,1,0)))</f>
        <v>#DIV/0!</v>
      </c>
      <c r="E84" s="47">
        <v>0.9</v>
      </c>
      <c r="F84" s="48" t="e">
        <f t="shared" si="4"/>
        <v>#DIV/0!</v>
      </c>
    </row>
    <row r="85" spans="2:6" ht="15" thickBot="1">
      <c r="B85" s="161" t="s">
        <v>17</v>
      </c>
      <c r="C85" s="49" t="e">
        <f>Wskaźniki!K18</f>
        <v>#DIV/0!</v>
      </c>
      <c r="D85" s="50" t="e">
        <f>IF('Ocena wskaźnikowa i rating'!F4="tak",IF('Rachunek zysków i strat'!G121&gt;0,3,0),IF(C85&gt;=6,3,IF(C85&gt;=4,2,IF(C85&gt;=2,1,0))))</f>
        <v>#DIV/0!</v>
      </c>
      <c r="E85" s="50">
        <v>0.9</v>
      </c>
      <c r="F85" s="51" t="e">
        <f t="shared" si="4"/>
        <v>#DIV/0!</v>
      </c>
    </row>
    <row r="86" spans="2:6" ht="6" customHeight="1">
      <c r="B86" s="17"/>
      <c r="C86" s="17"/>
      <c r="D86" s="17"/>
      <c r="E86" s="17"/>
      <c r="F86" s="17"/>
    </row>
    <row r="87" spans="2:6" ht="14.25">
      <c r="B87" s="110" t="s">
        <v>87</v>
      </c>
      <c r="C87" s="17"/>
      <c r="D87" s="17"/>
      <c r="E87" s="17" t="e">
        <f>SUM(F75:F85)+SUM('Ocena wskaźnikowa i rating'!F35:F41)+SUM('Ocena wskaźnikowa i rating'!F43:F45)</f>
        <v>#DIV/0!</v>
      </c>
      <c r="F87" s="17"/>
    </row>
    <row r="88" spans="2:6" ht="14.25">
      <c r="B88" s="111" t="s">
        <v>28</v>
      </c>
      <c r="C88" s="17"/>
      <c r="D88" s="17"/>
      <c r="E88" s="17" t="e">
        <f>IF(E87&lt;20.4,"D (zła, trudności)",IF(E87&lt;=23.9,"C (niska)",IF(E87&lt;=34.4,"B- (zadowalająca)",IF(E87&lt;=41.4,"B+ (dobra)",IF(E87&lt;=45,"A (wysoka)")))))</f>
        <v>#DIV/0!</v>
      </c>
      <c r="F88" s="17"/>
    </row>
    <row r="89" spans="2:6" ht="14.25">
      <c r="B89" s="111"/>
      <c r="C89" s="17"/>
      <c r="D89" s="17"/>
      <c r="E89" s="17"/>
      <c r="F89" s="17"/>
    </row>
    <row r="90" spans="2:6" ht="16.5" thickBot="1">
      <c r="B90" s="108" t="s">
        <v>86</v>
      </c>
      <c r="C90" s="109">
        <f>Wskaźniki!L7</f>
        <v>0</v>
      </c>
      <c r="D90" s="17"/>
      <c r="E90" s="17"/>
      <c r="F90" s="17"/>
    </row>
    <row r="91" spans="2:6" ht="39" thickBot="1">
      <c r="B91" s="40" t="s">
        <v>75</v>
      </c>
      <c r="C91" s="41" t="s">
        <v>76</v>
      </c>
      <c r="D91" s="41" t="s">
        <v>77</v>
      </c>
      <c r="E91" s="41" t="s">
        <v>78</v>
      </c>
      <c r="F91" s="42" t="s">
        <v>79</v>
      </c>
    </row>
    <row r="92" spans="2:6" ht="14.25">
      <c r="B92" s="158" t="s">
        <v>13</v>
      </c>
      <c r="C92" s="43" t="e">
        <f>Wskaźniki!L8</f>
        <v>#DIV/0!</v>
      </c>
      <c r="D92" s="44" t="e">
        <f>IF(C92&gt;=5%,3,IF(C92&gt;=2.5%,2,IF(C92&gt;0.5%,1,IF(C92&lt;=0.5%,0))))</f>
        <v>#DIV/0!</v>
      </c>
      <c r="E92" s="44">
        <v>1.2</v>
      </c>
      <c r="F92" s="45" t="e">
        <f>D92*E92</f>
        <v>#DIV/0!</v>
      </c>
    </row>
    <row r="93" spans="2:6" ht="14.25">
      <c r="B93" s="159" t="s">
        <v>229</v>
      </c>
      <c r="C93" s="46" t="e">
        <f>Wskaźniki!L9</f>
        <v>#DIV/0!</v>
      </c>
      <c r="D93" s="47">
        <f>IF('Ocena wskaźnikowa i rating'!K6&lt;0,0,IF(Bilans!G139&lt;=0,0,IF(C93&gt;=2,3,IF(C93&gt;=0.5,2,IF(C93&gt;0,1,IF(C93&lt;=0,0))))))</f>
        <v>0</v>
      </c>
      <c r="E93" s="47">
        <v>0.8</v>
      </c>
      <c r="F93" s="48">
        <f aca="true" t="shared" si="5" ref="F93:F102">D93*E93</f>
        <v>0</v>
      </c>
    </row>
    <row r="94" spans="2:6" ht="14.25">
      <c r="B94" s="159" t="s">
        <v>16</v>
      </c>
      <c r="C94" s="46" t="e">
        <f>Wskaźniki!L10</f>
        <v>#DIV/0!</v>
      </c>
      <c r="D94" s="47" t="e">
        <f>IF(C94&gt;=1.6,3,IF(C94&gt;=1.3,2,IF(C94&gt;=1,1,0)))</f>
        <v>#DIV/0!</v>
      </c>
      <c r="E94" s="47">
        <v>1.2</v>
      </c>
      <c r="F94" s="48" t="e">
        <f t="shared" si="5"/>
        <v>#DIV/0!</v>
      </c>
    </row>
    <row r="95" spans="2:6" ht="14.25">
      <c r="B95" s="159" t="s">
        <v>15</v>
      </c>
      <c r="C95" s="46" t="e">
        <f>Wskaźniki!L11</f>
        <v>#DIV/0!</v>
      </c>
      <c r="D95" s="47" t="e">
        <f>IF(C95&gt;=2,3,IF(C95&gt;=1.3,2,IF(C95&gt;=1,1,0)))</f>
        <v>#DIV/0!</v>
      </c>
      <c r="E95" s="47">
        <v>0.9</v>
      </c>
      <c r="F95" s="48" t="e">
        <f t="shared" si="5"/>
        <v>#DIV/0!</v>
      </c>
    </row>
    <row r="96" spans="2:6" ht="14.25">
      <c r="B96" s="160" t="s">
        <v>230</v>
      </c>
      <c r="C96" s="46" t="e">
        <f>Wskaźniki!L12</f>
        <v>#DIV/0!</v>
      </c>
      <c r="D96" s="47" t="e">
        <f>IF(C96&gt;=1.2,3,IF(C96&gt;=0.8,2,IF(C96&gt;=0.5,1,0)))</f>
        <v>#DIV/0!</v>
      </c>
      <c r="E96" s="47">
        <v>0.9</v>
      </c>
      <c r="F96" s="48" t="e">
        <f t="shared" si="5"/>
        <v>#DIV/0!</v>
      </c>
    </row>
    <row r="97" spans="2:6" ht="14.25">
      <c r="B97" s="160" t="s">
        <v>231</v>
      </c>
      <c r="C97" s="46" t="e">
        <f>Wskaźniki!L13</f>
        <v>#DIV/0!</v>
      </c>
      <c r="D97" s="47" t="e">
        <f>IF('Ocena wskaźnikowa i rating'!F8="tak",1.5,IF(C97&lt;=30,3,IF(C97&lt;=60,2,IF(C97&lt;=90,1,0))))</f>
        <v>#DIV/0!</v>
      </c>
      <c r="E97" s="47">
        <v>0.8</v>
      </c>
      <c r="F97" s="48" t="e">
        <f t="shared" si="5"/>
        <v>#DIV/0!</v>
      </c>
    </row>
    <row r="98" spans="2:6" ht="14.25">
      <c r="B98" s="160" t="s">
        <v>232</v>
      </c>
      <c r="C98" s="46" t="e">
        <f>Wskaźniki!L14</f>
        <v>#DIV/0!</v>
      </c>
      <c r="D98" s="47" t="e">
        <f>IF('Ocena wskaźnikowa i rating'!F10="tak",1.5,IF(C98&lt;=30,3,IF(C98&lt;=60,2,IF(C98&lt;=90,1,0))))</f>
        <v>#DIV/0!</v>
      </c>
      <c r="E98" s="47">
        <v>0.6</v>
      </c>
      <c r="F98" s="48" t="e">
        <f t="shared" si="5"/>
        <v>#DIV/0!</v>
      </c>
    </row>
    <row r="99" spans="2:6" ht="14.25">
      <c r="B99" s="160" t="s">
        <v>233</v>
      </c>
      <c r="C99" s="46" t="e">
        <f>Wskaźniki!L15</f>
        <v>#DIV/0!</v>
      </c>
      <c r="D99" s="47" t="e">
        <f>IF('Ocena wskaźnikowa i rating'!F12="tak",1.5,IF(C99&lt;=30,3,IF(C99&lt;=60,2,IF(C99&lt;=90,1,0))))</f>
        <v>#DIV/0!</v>
      </c>
      <c r="E99" s="47">
        <v>0.6</v>
      </c>
      <c r="F99" s="48" t="e">
        <f t="shared" si="5"/>
        <v>#DIV/0!</v>
      </c>
    </row>
    <row r="100" spans="2:6" ht="14.25">
      <c r="B100" s="160" t="s">
        <v>234</v>
      </c>
      <c r="C100" s="46" t="e">
        <f>Wskaźniki!L16</f>
        <v>#DIV/0!</v>
      </c>
      <c r="D100" s="47" t="e">
        <f>IF(C100&lt;=0.3,3,IF(C100&lt;=0.6,2,IF(C100&lt;=0.8,1,0)))</f>
        <v>#DIV/0!</v>
      </c>
      <c r="E100" s="47">
        <v>1.2</v>
      </c>
      <c r="F100" s="48" t="e">
        <f t="shared" si="5"/>
        <v>#DIV/0!</v>
      </c>
    </row>
    <row r="101" spans="2:6" ht="14.25">
      <c r="B101" s="160" t="s">
        <v>235</v>
      </c>
      <c r="C101" s="46" t="e">
        <f>Wskaźniki!L17</f>
        <v>#DIV/0!</v>
      </c>
      <c r="D101" s="47" t="e">
        <f>IF(C101&gt;=2,3,IF(C101&gt;=1.2,2,IF(C101&gt;=1,1,0)))</f>
        <v>#DIV/0!</v>
      </c>
      <c r="E101" s="47">
        <v>0.9</v>
      </c>
      <c r="F101" s="48" t="e">
        <f t="shared" si="5"/>
        <v>#DIV/0!</v>
      </c>
    </row>
    <row r="102" spans="2:6" ht="15" thickBot="1">
      <c r="B102" s="161" t="s">
        <v>17</v>
      </c>
      <c r="C102" s="49" t="e">
        <f>Wskaźniki!L18</f>
        <v>#DIV/0!</v>
      </c>
      <c r="D102" s="50" t="e">
        <f>IF('Ocena wskaźnikowa i rating'!F4="tak",IF('Rachunek zysków i strat'!G144&gt;0,3,0),IF(C102&gt;=6,3,IF(C102&gt;=4,2,IF(C102&gt;=2,1,0))))</f>
        <v>#DIV/0!</v>
      </c>
      <c r="E102" s="50">
        <v>0.9</v>
      </c>
      <c r="F102" s="51" t="e">
        <f t="shared" si="5"/>
        <v>#DIV/0!</v>
      </c>
    </row>
    <row r="103" spans="2:6" ht="6" customHeight="1">
      <c r="B103" s="155"/>
      <c r="C103" s="156"/>
      <c r="D103" s="157"/>
      <c r="E103" s="157"/>
      <c r="F103" s="157"/>
    </row>
    <row r="104" spans="2:6" ht="14.25">
      <c r="B104" s="110" t="s">
        <v>87</v>
      </c>
      <c r="C104" s="17"/>
      <c r="D104" s="17"/>
      <c r="E104" s="17" t="e">
        <f>SUM(F92:F102)+SUM('Ocena wskaźnikowa i rating'!F35:F41)+SUM('Ocena wskaźnikowa i rating'!F43:F45)</f>
        <v>#DIV/0!</v>
      </c>
      <c r="F104" s="17"/>
    </row>
    <row r="105" spans="2:6" ht="14.25">
      <c r="B105" s="111" t="s">
        <v>28</v>
      </c>
      <c r="C105" s="17"/>
      <c r="D105" s="17"/>
      <c r="E105" s="17" t="e">
        <f>IF(E104&lt;20.4,"D (zła, trudności)",IF(E104&lt;=23.9,"C (niska)",IF(E104&lt;=34.4,"B- (zadowalająca)",IF(E104&lt;=41.4,"B+ (dobra)",IF(E104&lt;=45,"A (wysoka)")))))</f>
        <v>#DIV/0!</v>
      </c>
      <c r="F105" s="17"/>
    </row>
  </sheetData>
  <sheetProtection password="EEAB" sheet="1" objects="1" scenarios="1"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40.59765625" style="0" customWidth="1"/>
    <col min="3" max="3" width="20.59765625" style="0" customWidth="1"/>
    <col min="5" max="5" width="10.69921875" style="0" bestFit="1" customWidth="1"/>
  </cols>
  <sheetData>
    <row r="1" spans="1:3" ht="14.25">
      <c r="A1" s="8"/>
      <c r="B1" s="8"/>
      <c r="C1" s="8"/>
    </row>
    <row r="2" spans="1:3" ht="14.25">
      <c r="A2" s="8"/>
      <c r="B2" s="8"/>
      <c r="C2" s="8"/>
    </row>
    <row r="3" spans="1:3" ht="45" customHeight="1">
      <c r="A3" s="8"/>
      <c r="B3" s="320" t="s">
        <v>81</v>
      </c>
      <c r="C3" s="321"/>
    </row>
    <row r="4" spans="1:3" ht="14.25">
      <c r="A4" s="8"/>
      <c r="B4" s="17"/>
      <c r="C4" s="17"/>
    </row>
    <row r="5" spans="1:3" ht="15" thickBot="1">
      <c r="A5" s="8"/>
      <c r="B5" s="17"/>
      <c r="C5" s="17"/>
    </row>
    <row r="6" spans="1:3" ht="14.25">
      <c r="A6" s="8"/>
      <c r="B6" s="98" t="s">
        <v>63</v>
      </c>
      <c r="C6" s="99"/>
    </row>
    <row r="7" spans="1:3" ht="28.5">
      <c r="A7" s="8"/>
      <c r="B7" s="100" t="s">
        <v>69</v>
      </c>
      <c r="C7" s="101"/>
    </row>
    <row r="8" spans="1:3" ht="14.25">
      <c r="A8" s="8"/>
      <c r="B8" s="100" t="s">
        <v>64</v>
      </c>
      <c r="C8" s="101"/>
    </row>
    <row r="9" spans="1:3" ht="14.25">
      <c r="A9" s="8"/>
      <c r="B9" s="100" t="s">
        <v>65</v>
      </c>
      <c r="C9" s="101"/>
    </row>
    <row r="10" spans="1:3" ht="14.25">
      <c r="A10" s="8"/>
      <c r="B10" s="100" t="s">
        <v>66</v>
      </c>
      <c r="C10" s="101"/>
    </row>
    <row r="11" spans="1:3" ht="29.25" thickBot="1">
      <c r="A11" s="8"/>
      <c r="B11" s="102" t="s">
        <v>67</v>
      </c>
      <c r="C11" s="103"/>
    </row>
    <row r="12" spans="1:3" ht="15.75" thickBot="1">
      <c r="A12" s="8"/>
      <c r="B12" s="104" t="s">
        <v>68</v>
      </c>
      <c r="C12" s="105">
        <f>C6-(C7+C8+(C9*2%)+(C10*5%)+C11)</f>
        <v>0</v>
      </c>
    </row>
    <row r="13" spans="1:3" ht="15" thickBot="1">
      <c r="A13" s="8"/>
      <c r="B13" s="106" t="s">
        <v>70</v>
      </c>
      <c r="C13" s="107"/>
    </row>
    <row r="14" spans="1:3" ht="30" customHeight="1" thickBot="1">
      <c r="A14" s="8"/>
      <c r="B14" s="53" t="s">
        <v>71</v>
      </c>
      <c r="C14" s="288" t="e">
        <f>C12/C13</f>
        <v>#DIV/0!</v>
      </c>
    </row>
    <row r="15" spans="1:3" ht="14.25">
      <c r="A15" s="8"/>
      <c r="B15" s="17"/>
      <c r="C15" s="54"/>
    </row>
    <row r="16" spans="1:3" ht="34.5" customHeight="1">
      <c r="A16" s="8"/>
      <c r="B16" s="322" t="e">
        <f>IF(C14&gt;=100%,"Poręczenie może zostać przyjęte do dalszych obliczeń wartości zabezpieczenia.",IF(C14&lt;100%,"Poręczenie nie może zostać przyjęte do dalszych obliczeń wartości zabezpieczenia.",))</f>
        <v>#DIV/0!</v>
      </c>
      <c r="C16" s="323"/>
    </row>
    <row r="17" spans="1:3" ht="14.25">
      <c r="A17" s="8"/>
      <c r="B17" s="17"/>
      <c r="C17" s="54"/>
    </row>
    <row r="18" spans="1:3" ht="14.25">
      <c r="A18" s="8"/>
      <c r="B18" s="8"/>
      <c r="C18" s="8"/>
    </row>
    <row r="19" spans="1:3" ht="14.25">
      <c r="A19" s="8"/>
      <c r="B19" s="8"/>
      <c r="C19" s="8"/>
    </row>
  </sheetData>
  <sheetProtection password="EEAB" sheet="1" objects="1" scenarios="1"/>
  <mergeCells count="2">
    <mergeCell ref="B3:C3"/>
    <mergeCell ref="B16:C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4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35.59765625" style="0" customWidth="1"/>
    <col min="3" max="3" width="20.59765625" style="0" customWidth="1"/>
    <col min="4" max="4" width="10.59765625" style="0" customWidth="1"/>
    <col min="5" max="5" width="15.59765625" style="0" customWidth="1"/>
    <col min="6" max="6" width="10.59765625" style="0" customWidth="1"/>
  </cols>
  <sheetData>
    <row r="1" ht="14.25">
      <c r="C1" s="1"/>
    </row>
    <row r="2" ht="14.25">
      <c r="C2" s="1"/>
    </row>
    <row r="3" spans="2:6" ht="20.25">
      <c r="B3" s="16" t="s">
        <v>82</v>
      </c>
      <c r="C3" s="54"/>
      <c r="D3" s="17"/>
      <c r="E3" s="17"/>
      <c r="F3" s="17"/>
    </row>
    <row r="4" spans="2:6" ht="14.25">
      <c r="B4" s="17"/>
      <c r="C4" s="17"/>
      <c r="D4" s="17"/>
      <c r="E4" s="17"/>
      <c r="F4" s="17"/>
    </row>
    <row r="5" spans="2:6" ht="15" thickBot="1">
      <c r="B5" s="17"/>
      <c r="C5" s="17"/>
      <c r="D5" s="17"/>
      <c r="E5" s="17"/>
      <c r="F5" s="17"/>
    </row>
    <row r="6" spans="2:6" ht="15.75" thickBot="1">
      <c r="B6" s="18" t="s">
        <v>83</v>
      </c>
      <c r="C6" s="55"/>
      <c r="D6" s="17"/>
      <c r="E6" s="17"/>
      <c r="F6" s="17"/>
    </row>
    <row r="7" spans="2:6" ht="14.25">
      <c r="B7" s="17"/>
      <c r="C7" s="17"/>
      <c r="D7" s="17"/>
      <c r="E7" s="17"/>
      <c r="F7" s="17"/>
    </row>
    <row r="8" spans="2:6" ht="15" thickBot="1">
      <c r="B8" s="17"/>
      <c r="C8" s="17"/>
      <c r="D8" s="17"/>
      <c r="E8" s="17"/>
      <c r="F8" s="17"/>
    </row>
    <row r="9" spans="2:6" ht="26.25" thickBot="1">
      <c r="B9" s="62" t="s">
        <v>46</v>
      </c>
      <c r="C9" s="63" t="s">
        <v>47</v>
      </c>
      <c r="D9" s="64" t="s">
        <v>48</v>
      </c>
      <c r="E9" s="41" t="s">
        <v>49</v>
      </c>
      <c r="F9" s="65" t="s">
        <v>62</v>
      </c>
    </row>
    <row r="10" spans="2:6" ht="28.5" customHeight="1">
      <c r="B10" s="66" t="s">
        <v>51</v>
      </c>
      <c r="C10" s="67" t="s">
        <v>41</v>
      </c>
      <c r="D10" s="327"/>
      <c r="E10" s="328"/>
      <c r="F10" s="329"/>
    </row>
    <row r="11" spans="2:6" ht="14.25">
      <c r="B11" s="56" t="s">
        <v>52</v>
      </c>
      <c r="C11" s="57"/>
      <c r="D11" s="68">
        <v>0.6</v>
      </c>
      <c r="E11" s="69">
        <f>C11*D11</f>
        <v>0</v>
      </c>
      <c r="F11" s="70" t="e">
        <f>E11/C6</f>
        <v>#DIV/0!</v>
      </c>
    </row>
    <row r="12" spans="2:6" ht="14.25">
      <c r="B12" s="58" t="s">
        <v>53</v>
      </c>
      <c r="C12" s="59"/>
      <c r="D12" s="71">
        <v>0.6</v>
      </c>
      <c r="E12" s="72">
        <f>C12*D12</f>
        <v>0</v>
      </c>
      <c r="F12" s="73" t="e">
        <f>E12/C6</f>
        <v>#DIV/0!</v>
      </c>
    </row>
    <row r="13" spans="2:6" ht="14.25">
      <c r="B13" s="58" t="s">
        <v>54</v>
      </c>
      <c r="C13" s="59"/>
      <c r="D13" s="71">
        <v>0.6</v>
      </c>
      <c r="E13" s="72">
        <f>C13*D13</f>
        <v>0</v>
      </c>
      <c r="F13" s="73" t="e">
        <f>E13/C6</f>
        <v>#DIV/0!</v>
      </c>
    </row>
    <row r="14" spans="2:6" ht="14.25">
      <c r="B14" s="60" t="s">
        <v>55</v>
      </c>
      <c r="C14" s="61"/>
      <c r="D14" s="74">
        <v>0.6</v>
      </c>
      <c r="E14" s="75">
        <f>C14*D14</f>
        <v>0</v>
      </c>
      <c r="F14" s="76" t="e">
        <f>E14/C6</f>
        <v>#DIV/0!</v>
      </c>
    </row>
    <row r="15" spans="2:6" ht="14.25">
      <c r="B15" s="77" t="s">
        <v>56</v>
      </c>
      <c r="C15" s="78" t="s">
        <v>41</v>
      </c>
      <c r="D15" s="324"/>
      <c r="E15" s="325"/>
      <c r="F15" s="326"/>
    </row>
    <row r="16" spans="2:6" ht="14.25">
      <c r="B16" s="56" t="s">
        <v>52</v>
      </c>
      <c r="C16" s="57"/>
      <c r="D16" s="68">
        <v>0.7</v>
      </c>
      <c r="E16" s="69">
        <f>C16*D16</f>
        <v>0</v>
      </c>
      <c r="F16" s="70" t="e">
        <f>E16/C6</f>
        <v>#DIV/0!</v>
      </c>
    </row>
    <row r="17" spans="2:6" ht="14.25">
      <c r="B17" s="58" t="s">
        <v>53</v>
      </c>
      <c r="C17" s="59"/>
      <c r="D17" s="71">
        <v>0.7</v>
      </c>
      <c r="E17" s="72">
        <f>C17*D17</f>
        <v>0</v>
      </c>
      <c r="F17" s="73" t="e">
        <f>E17/C6</f>
        <v>#DIV/0!</v>
      </c>
    </row>
    <row r="18" spans="2:6" ht="14.25">
      <c r="B18" s="58" t="s">
        <v>54</v>
      </c>
      <c r="C18" s="59"/>
      <c r="D18" s="71">
        <v>0.7</v>
      </c>
      <c r="E18" s="72">
        <f>C18*D18</f>
        <v>0</v>
      </c>
      <c r="F18" s="73" t="e">
        <f>E18/C6</f>
        <v>#DIV/0!</v>
      </c>
    </row>
    <row r="19" spans="2:6" ht="14.25">
      <c r="B19" s="60" t="s">
        <v>55</v>
      </c>
      <c r="C19" s="61"/>
      <c r="D19" s="74">
        <v>0.7</v>
      </c>
      <c r="E19" s="75">
        <f>C19*D19</f>
        <v>0</v>
      </c>
      <c r="F19" s="76" t="e">
        <f>E19/C6</f>
        <v>#DIV/0!</v>
      </c>
    </row>
    <row r="20" spans="2:6" ht="28.5">
      <c r="B20" s="77" t="s">
        <v>57</v>
      </c>
      <c r="C20" s="78" t="s">
        <v>41</v>
      </c>
      <c r="D20" s="324"/>
      <c r="E20" s="325"/>
      <c r="F20" s="326"/>
    </row>
    <row r="21" spans="2:6" ht="14.25">
      <c r="B21" s="56" t="s">
        <v>52</v>
      </c>
      <c r="C21" s="57"/>
      <c r="D21" s="68">
        <v>1</v>
      </c>
      <c r="E21" s="69">
        <f>C21*D21</f>
        <v>0</v>
      </c>
      <c r="F21" s="70" t="e">
        <f>E21/C6</f>
        <v>#DIV/0!</v>
      </c>
    </row>
    <row r="22" spans="2:6" ht="14.25">
      <c r="B22" s="58" t="s">
        <v>53</v>
      </c>
      <c r="C22" s="59"/>
      <c r="D22" s="71">
        <v>1</v>
      </c>
      <c r="E22" s="72">
        <f>C22*D22</f>
        <v>0</v>
      </c>
      <c r="F22" s="73" t="e">
        <f>E22/C6</f>
        <v>#DIV/0!</v>
      </c>
    </row>
    <row r="23" spans="2:6" ht="14.25">
      <c r="B23" s="60" t="s">
        <v>54</v>
      </c>
      <c r="C23" s="61"/>
      <c r="D23" s="74">
        <v>1</v>
      </c>
      <c r="E23" s="75">
        <f>C23*D23</f>
        <v>0</v>
      </c>
      <c r="F23" s="76" t="e">
        <f>E23/C6</f>
        <v>#DIV/0!</v>
      </c>
    </row>
    <row r="24" spans="2:6" ht="14.25">
      <c r="B24" s="77" t="s">
        <v>58</v>
      </c>
      <c r="C24" s="78" t="s">
        <v>42</v>
      </c>
      <c r="D24" s="324"/>
      <c r="E24" s="325"/>
      <c r="F24" s="326"/>
    </row>
    <row r="25" spans="2:6" ht="14.25">
      <c r="B25" s="56" t="s">
        <v>52</v>
      </c>
      <c r="C25" s="57"/>
      <c r="D25" s="68">
        <v>0.8</v>
      </c>
      <c r="E25" s="69">
        <f>C25*D25</f>
        <v>0</v>
      </c>
      <c r="F25" s="70" t="e">
        <f>E25/C6</f>
        <v>#DIV/0!</v>
      </c>
    </row>
    <row r="26" spans="2:6" ht="14.25">
      <c r="B26" s="58" t="s">
        <v>53</v>
      </c>
      <c r="C26" s="59"/>
      <c r="D26" s="71">
        <v>0.8</v>
      </c>
      <c r="E26" s="72">
        <f>C26*D26</f>
        <v>0</v>
      </c>
      <c r="F26" s="73" t="e">
        <f>E26/C6</f>
        <v>#DIV/0!</v>
      </c>
    </row>
    <row r="27" spans="2:6" ht="14.25">
      <c r="B27" s="60" t="s">
        <v>54</v>
      </c>
      <c r="C27" s="61"/>
      <c r="D27" s="74">
        <v>0.8</v>
      </c>
      <c r="E27" s="75">
        <f>C27*D27</f>
        <v>0</v>
      </c>
      <c r="F27" s="76" t="e">
        <f>E27/C6</f>
        <v>#DIV/0!</v>
      </c>
    </row>
    <row r="28" spans="2:6" ht="45">
      <c r="B28" s="77" t="s">
        <v>59</v>
      </c>
      <c r="C28" s="78" t="s">
        <v>43</v>
      </c>
      <c r="D28" s="324"/>
      <c r="E28" s="325"/>
      <c r="F28" s="326"/>
    </row>
    <row r="29" spans="2:6" ht="14.25">
      <c r="B29" s="56" t="s">
        <v>52</v>
      </c>
      <c r="C29" s="57"/>
      <c r="D29" s="68">
        <v>0.9</v>
      </c>
      <c r="E29" s="69">
        <f>C29*D29</f>
        <v>0</v>
      </c>
      <c r="F29" s="70" t="e">
        <f>E29/C6</f>
        <v>#DIV/0!</v>
      </c>
    </row>
    <row r="30" spans="2:6" ht="14.25">
      <c r="B30" s="58" t="s">
        <v>53</v>
      </c>
      <c r="C30" s="59"/>
      <c r="D30" s="71">
        <v>0.9</v>
      </c>
      <c r="E30" s="72">
        <f>C30*D30</f>
        <v>0</v>
      </c>
      <c r="F30" s="73" t="e">
        <f>E30/C6</f>
        <v>#DIV/0!</v>
      </c>
    </row>
    <row r="31" spans="2:6" ht="14.25">
      <c r="B31" s="60" t="s">
        <v>54</v>
      </c>
      <c r="C31" s="61"/>
      <c r="D31" s="74">
        <v>0.9</v>
      </c>
      <c r="E31" s="75">
        <f>C31*D31</f>
        <v>0</v>
      </c>
      <c r="F31" s="76" t="e">
        <f>E31/C6</f>
        <v>#DIV/0!</v>
      </c>
    </row>
    <row r="32" spans="2:6" ht="28.5">
      <c r="B32" s="77" t="s">
        <v>60</v>
      </c>
      <c r="C32" s="78" t="s">
        <v>44</v>
      </c>
      <c r="D32" s="324"/>
      <c r="E32" s="325"/>
      <c r="F32" s="326"/>
    </row>
    <row r="33" spans="2:6" ht="14.25">
      <c r="B33" s="56" t="s">
        <v>52</v>
      </c>
      <c r="C33" s="57"/>
      <c r="D33" s="68">
        <v>0.5</v>
      </c>
      <c r="E33" s="69">
        <f>C33*D33</f>
        <v>0</v>
      </c>
      <c r="F33" s="70" t="e">
        <f>E33/C6</f>
        <v>#DIV/0!</v>
      </c>
    </row>
    <row r="34" spans="2:6" ht="14.25">
      <c r="B34" s="58" t="s">
        <v>53</v>
      </c>
      <c r="C34" s="59"/>
      <c r="D34" s="71">
        <v>0.5</v>
      </c>
      <c r="E34" s="72">
        <f>C34*D34</f>
        <v>0</v>
      </c>
      <c r="F34" s="73" t="e">
        <f>E34/C6</f>
        <v>#DIV/0!</v>
      </c>
    </row>
    <row r="35" spans="2:6" ht="14.25">
      <c r="B35" s="60" t="s">
        <v>54</v>
      </c>
      <c r="C35" s="61"/>
      <c r="D35" s="74">
        <v>0.5</v>
      </c>
      <c r="E35" s="75">
        <f>C35*D35</f>
        <v>0</v>
      </c>
      <c r="F35" s="76" t="e">
        <f>E35/C6</f>
        <v>#DIV/0!</v>
      </c>
    </row>
    <row r="36" spans="2:6" ht="14.25" customHeight="1">
      <c r="B36" s="77" t="s">
        <v>61</v>
      </c>
      <c r="C36" s="78" t="s">
        <v>45</v>
      </c>
      <c r="D36" s="324"/>
      <c r="E36" s="325"/>
      <c r="F36" s="326"/>
    </row>
    <row r="37" spans="2:6" ht="14.25">
      <c r="B37" s="56" t="s">
        <v>52</v>
      </c>
      <c r="C37" s="57"/>
      <c r="D37" s="68">
        <v>1</v>
      </c>
      <c r="E37" s="69">
        <f>C37*D37</f>
        <v>0</v>
      </c>
      <c r="F37" s="70" t="e">
        <f>E37/C6</f>
        <v>#DIV/0!</v>
      </c>
    </row>
    <row r="38" spans="2:6" ht="14.25">
      <c r="B38" s="58" t="s">
        <v>53</v>
      </c>
      <c r="C38" s="59"/>
      <c r="D38" s="71">
        <v>1</v>
      </c>
      <c r="E38" s="72">
        <f>C38*D38</f>
        <v>0</v>
      </c>
      <c r="F38" s="73" t="e">
        <f>E38/C6</f>
        <v>#DIV/0!</v>
      </c>
    </row>
    <row r="39" spans="2:6" ht="14.25">
      <c r="B39" s="60" t="s">
        <v>54</v>
      </c>
      <c r="C39" s="61"/>
      <c r="D39" s="74">
        <v>1</v>
      </c>
      <c r="E39" s="75">
        <f>C39*D39</f>
        <v>0</v>
      </c>
      <c r="F39" s="76" t="e">
        <f>E39/C6</f>
        <v>#DIV/0!</v>
      </c>
    </row>
    <row r="40" spans="2:6" ht="15.75" thickBot="1">
      <c r="B40" s="79" t="s">
        <v>50</v>
      </c>
      <c r="C40" s="80">
        <f>C11+C12+C13+C14+C16+C17+C18+C19+C21+C22+C23+C25+C26+C27+C29+C30+C31+C33+C34+C35+C37+C38+C39</f>
        <v>0</v>
      </c>
      <c r="D40" s="81"/>
      <c r="E40" s="80">
        <f>E11+E12+E13+E14+E16+E17+E18+E21+E22+E23+E25+E26+E27+E29+E30+E31+E33+E34+E37+E38+E39</f>
        <v>0</v>
      </c>
      <c r="F40" s="82" t="e">
        <f>F11+F12+F13+F14+F16+F17+F18+F19+F21+F22+F23+F25+F26+F27+F29+F30+F31+F33+F34+F35+F37+F38+F39</f>
        <v>#DIV/0!</v>
      </c>
    </row>
    <row r="42" ht="15" thickBot="1"/>
    <row r="43" spans="2:3" ht="15.75" thickBot="1">
      <c r="B43" s="289" t="s">
        <v>248</v>
      </c>
      <c r="C43" s="289" t="e">
        <f>IF(F40&gt;=150%,"wysoki",IF(F40&gt;=100%,"standardowy",IF(F40&gt;=60%,"niski",IF(F40&lt;60%,"nieakceptowalny"))))</f>
        <v>#DIV/0!</v>
      </c>
    </row>
    <row r="46" ht="14.25">
      <c r="B46" s="8" t="s">
        <v>84</v>
      </c>
    </row>
    <row r="47" ht="14.25">
      <c r="B47" s="8" t="s">
        <v>85</v>
      </c>
    </row>
  </sheetData>
  <sheetProtection password="EEAB" sheet="1" objects="1" scenarios="1"/>
  <mergeCells count="7">
    <mergeCell ref="D32:F32"/>
    <mergeCell ref="D36:F36"/>
    <mergeCell ref="D10:F10"/>
    <mergeCell ref="D15:F15"/>
    <mergeCell ref="D20:F20"/>
    <mergeCell ref="D24:F24"/>
    <mergeCell ref="D28:F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PTE</cp:lastModifiedBy>
  <cp:lastPrinted>2002-02-19T14:25:42Z</cp:lastPrinted>
  <dcterms:created xsi:type="dcterms:W3CDTF">2002-02-17T06:14:28Z</dcterms:created>
  <dcterms:modified xsi:type="dcterms:W3CDTF">2016-05-04T14:07:32Z</dcterms:modified>
  <cp:category/>
  <cp:version/>
  <cp:contentType/>
  <cp:contentStatus/>
</cp:coreProperties>
</file>